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19" firstSheet="1" activeTab="8"/>
  </bookViews>
  <sheets>
    <sheet name="Прил. 1(16)" sheetId="1" r:id="rId1"/>
    <sheet name="Прил. 2 (17,18)" sheetId="2" r:id="rId2"/>
    <sheet name="Прил. 4 (2)" sheetId="3" r:id="rId3"/>
    <sheet name="Прил.5 (2017-18)" sheetId="4" r:id="rId4"/>
    <sheet name="Прил. 6- 2016" sheetId="5" r:id="rId5"/>
    <sheet name="Прил.7 (2017-18)" sheetId="6" r:id="rId6"/>
    <sheet name="Прил.8" sheetId="7" r:id="rId7"/>
    <sheet name="Прил.9 (17,18)" sheetId="8" r:id="rId8"/>
    <sheet name="Прил.10" sheetId="9" r:id="rId9"/>
    <sheet name="Прил.11 (13,14)" sheetId="10" r:id="rId10"/>
    <sheet name="Смета на 9 млн." sheetId="11" r:id="rId11"/>
  </sheets>
  <definedNames>
    <definedName name="_xlnm.Print_Area" localSheetId="0">'Прил. 1(16)'!$A$1:$C$46</definedName>
    <definedName name="_xlnm.Print_Area" localSheetId="1">'Прил. 2 (17,18)'!$A$1:$D$46</definedName>
    <definedName name="_xlnm.Print_Area" localSheetId="2">'Прил. 4 (2)'!$A$1:$G$156</definedName>
    <definedName name="_xlnm.Print_Area" localSheetId="4">'Прил. 6- 2016'!$A$1:$F$156</definedName>
    <definedName name="_xlnm.Print_Area" localSheetId="3">'Прил.5 (2017-18)'!$A$1:$H$152</definedName>
    <definedName name="_xlnm.Print_Area" localSheetId="5">'Прил.7 (2017-18)'!$A$1:$G$152</definedName>
    <definedName name="_xlnm.Print_Area" localSheetId="6">'Прил.8'!$A$1:$D$36</definedName>
    <definedName name="_xlnm.Print_Area" localSheetId="7">'Прил.9 (17,18)'!$A$1:$E$36</definedName>
  </definedNames>
  <calcPr fullCalcOnLoad="1"/>
</workbook>
</file>

<file path=xl/sharedStrings.xml><?xml version="1.0" encoding="utf-8"?>
<sst xmlns="http://schemas.openxmlformats.org/spreadsheetml/2006/main" count="2759" uniqueCount="465">
  <si>
    <t>Приложение   № 1</t>
  </si>
  <si>
    <t xml:space="preserve">                                                                                             к  решению Совета депутатов</t>
  </si>
  <si>
    <t>Таштыпского сельсовета</t>
  </si>
  <si>
    <t xml:space="preserve">                                                        </t>
  </si>
  <si>
    <t>Доходы  бюджета Таштыпского сельсовета</t>
  </si>
  <si>
    <t xml:space="preserve"> </t>
  </si>
  <si>
    <r>
      <t>(тыс. рублей)</t>
    </r>
    <r>
      <rPr>
        <sz val="12"/>
        <rFont val="Times New Roman"/>
        <family val="1"/>
      </rPr>
      <t xml:space="preserve"> </t>
    </r>
  </si>
  <si>
    <t>Код бюджетной классификации Российской Федерации</t>
  </si>
  <si>
    <t>Наименование доходов</t>
  </si>
  <si>
    <t>Сумма</t>
  </si>
  <si>
    <r>
      <t>1 01 02000 01 0000 110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</si>
  <si>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</si>
  <si>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r>
      <t>1 01 02010 01 0000 110</t>
    </r>
    <r>
      <rPr>
        <sz val="12"/>
        <rFont val="Times New Roman"/>
        <family val="1"/>
      </rPr>
      <t xml:space="preserve"> 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</si>
  <si>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</si>
  <si>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>1 01 02020 01 0000 110</t>
    </r>
    <r>
      <rPr>
        <sz val="12"/>
        <rFont val="Times New Roman"/>
        <family val="1"/>
      </rPr>
      <t xml:space="preserve"> </t>
    </r>
  </si>
  <si>
    <r>
  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  </r>
    <r>
      <rPr>
        <sz val="12"/>
        <rFont val="Times New Roman"/>
        <family val="1"/>
      </rPr>
      <t xml:space="preserve"> </t>
    </r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</si>
  <si>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</si>
  <si>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</si>
  <si>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</si>
  <si>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</si>
  <si>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</si>
  <si>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</si>
  <si>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</si>
  <si>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</si>
  <si>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</si>
  <si>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</si>
  <si>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</si>
  <si>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</si>
  <si>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</si>
  <si>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</si>
  <si>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</si>
  <si>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</si>
  <si>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</si>
  <si>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</si>
  <si>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</si>
  <si>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</si>
  <si>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</si>
  <si>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</si>
  <si>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r>
      <t>1 11 00000 00 00000 00</t>
    </r>
    <r>
      <rPr>
        <sz val="12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</si>
  <si>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</si>
  <si>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</si>
  <si>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</si>
  <si>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r>
      <t xml:space="preserve"> 1 11 05035 10 0000 120</t>
    </r>
    <r>
      <rPr>
        <sz val="12"/>
        <rFont val="Times New Roman"/>
        <family val="1"/>
      </rPr>
      <t xml:space="preserve"> </t>
    </r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</si>
  <si>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</si>
  <si>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</si>
  <si>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</si>
  <si>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</si>
  <si>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 xml:space="preserve">Прочие доходы от оказания платных услуг (работ) </t>
  </si>
  <si>
    <t>1 13  01995 10 0000 130</t>
  </si>
  <si>
    <t>Прочие доходы от оказания платных услуг (работ) получателями средств  бюджетов поселений</t>
  </si>
  <si>
    <t>1 17 00000 00 0000 000</t>
  </si>
  <si>
    <t>ПРОЧИЕ НЕНАЛОГОВЫЕ ДОХОДЫ</t>
  </si>
  <si>
    <t>1 17 14000 00 0000 180</t>
  </si>
  <si>
    <t>Средства самообложения граждан</t>
  </si>
  <si>
    <t>1 17 14030 10 0000 180</t>
  </si>
  <si>
    <t>Средства самообложения граждан, зачисляемые в бюджеты поселений</t>
  </si>
  <si>
    <r>
      <t>2 00 00000 00 0000 000</t>
    </r>
    <r>
      <rPr>
        <sz val="12"/>
        <rFont val="Times New Roman"/>
        <family val="1"/>
      </rPr>
      <t xml:space="preserve"> </t>
    </r>
  </si>
  <si>
    <t xml:space="preserve">БЕЗВОЗМЕЗДНЫЕ ПОСТУПЛЕНИЯ </t>
  </si>
  <si>
    <r>
      <t>2 02 00000 00 0000 000</t>
    </r>
    <r>
      <rPr>
        <sz val="12"/>
        <rFont val="Times New Roman"/>
        <family val="1"/>
      </rPr>
      <t xml:space="preserve"> </t>
    </r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</si>
  <si>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</si>
  <si>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</si>
  <si>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</si>
  <si>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</si>
  <si>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</si>
  <si>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r>
      <t>ВСЕГО ДОХОДОВ</t>
    </r>
    <r>
      <rPr>
        <b/>
        <sz val="12"/>
        <rFont val="Times New Roman"/>
        <family val="1"/>
      </rPr>
      <t xml:space="preserve"> </t>
    </r>
  </si>
  <si>
    <t xml:space="preserve">        </t>
  </si>
  <si>
    <t xml:space="preserve">                                                                                                   </t>
  </si>
  <si>
    <t>Глава Таштыпского сельсовета                                                                              А. А. Дьяченко</t>
  </si>
  <si>
    <r>
      <t xml:space="preserve">  </t>
    </r>
    <r>
      <rPr>
        <sz val="9"/>
        <color indexed="8"/>
        <rFont val="Times New Roman"/>
        <family val="1"/>
      </rPr>
      <t>Приложение   № 2</t>
    </r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</si>
  <si>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</si>
  <si>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</si>
  <si>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 xml:space="preserve">  ПРОЧИЕ НЕНАЛОГОВЫЕ ДОХОДЫ</t>
  </si>
  <si>
    <t>Прочие неналоговые доходы</t>
  </si>
  <si>
    <t>Прочие неналоговые доходы местных бюджетов</t>
  </si>
  <si>
    <t>Приложение   № 4</t>
  </si>
  <si>
    <t xml:space="preserve">  к  решению Совета депутатов</t>
  </si>
  <si>
    <t xml:space="preserve">Ведомственная структура расходов бюджета </t>
  </si>
  <si>
    <t>Таштыпского сельсовета на 2015 год</t>
  </si>
  <si>
    <t xml:space="preserve"> (тыс. рублей)</t>
  </si>
  <si>
    <t xml:space="preserve">Наименование </t>
  </si>
  <si>
    <t xml:space="preserve">Мин </t>
  </si>
  <si>
    <t>Рз</t>
  </si>
  <si>
    <t>ПР</t>
  </si>
  <si>
    <t>ЦСР</t>
  </si>
  <si>
    <t>ВР</t>
  </si>
  <si>
    <t>Сумма на год</t>
  </si>
  <si>
    <t>А</t>
  </si>
  <si>
    <t xml:space="preserve">Б </t>
  </si>
  <si>
    <t>В</t>
  </si>
  <si>
    <t>Г</t>
  </si>
  <si>
    <t>Д</t>
  </si>
  <si>
    <t>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</si>
  <si>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</si>
  <si>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</si>
  <si>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</si>
  <si>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</si>
  <si>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 в сфере установленных функций органов муниципальной власти (муниципальных органов, муниципальных учреждений) Таштыпского сельсовета</t>
  </si>
  <si>
    <t>9000000</t>
  </si>
  <si>
    <t>Обеспечение деятельности органов муниципальной власти (муниципальных органов, муниципальных учреждений) Таштыпского сельсовета</t>
  </si>
  <si>
    <t>9090000</t>
  </si>
  <si>
    <t>Глава муниципального образования</t>
  </si>
  <si>
    <t>9090500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</si>
  <si>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</si>
  <si>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</si>
  <si>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</si>
  <si>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</si>
  <si>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</si>
  <si>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04</t>
  </si>
  <si>
    <t>Центральный аппарат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</si>
  <si>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</si>
  <si>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</si>
  <si>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</si>
  <si>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Резервные фонды</t>
  </si>
  <si>
    <t>11</t>
  </si>
  <si>
    <t>Резервные фонды  муниципального образования</t>
  </si>
  <si>
    <t>9090900</t>
  </si>
  <si>
    <t>Резервные средства</t>
  </si>
  <si>
    <t>9090909</t>
  </si>
  <si>
    <t>870</t>
  </si>
  <si>
    <t>Другие общегосударственные вопросы</t>
  </si>
  <si>
    <t>13</t>
  </si>
  <si>
    <t>Муниципальная программа «Обеспечение общественного порядка и противодействие преступности в Таштыпском сельсовете (2014–2016) годы»</t>
  </si>
  <si>
    <t>9100000</t>
  </si>
  <si>
    <t>Мероприятия по обеспечению общественного порядка и противодействию преступности</t>
  </si>
  <si>
    <t>9104201</t>
  </si>
  <si>
    <t>Учреждения по обеспечению хозяйственной деятельности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</si>
  <si>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</si>
  <si>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</si>
  <si>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территории, где отсутствуют военные комиссариаты</t>
  </si>
  <si>
    <t>9095118</t>
  </si>
  <si>
    <t>Национальная безопасность и правоохранительная деятельность</t>
  </si>
  <si>
    <t>09</t>
  </si>
  <si>
    <t>Муниципальная программа "Защита населения и территорий Таштыпского сельсовета от чрезвычайных ситуаций, обеспечение пожарной безопасности и безопасности людей на водных объектах (2014-2016 годы)"</t>
  </si>
  <si>
    <t>9200000</t>
  </si>
  <si>
    <t>Мероприятия по защите населения и территории Таштыпского сельсовета от чрезвычайных ситуаций, пожарной безопасности и безопасности на водных объектах</t>
  </si>
  <si>
    <t xml:space="preserve">Обеспечение пожарной безопасности </t>
  </si>
  <si>
    <t>10</t>
  </si>
  <si>
    <t>Муниципальная целевая программа "Защита населения и территорий Таштыпского сельсовета от чрезвычайных ситуаций, обеспечение пожарной безопасности и безопасности людей на водных объектах (2014-2016 годы)"</t>
  </si>
  <si>
    <t>Подпрограмма "Стимулирование деятельности добровольных пожарных Таштыпского сельсовета (2014-2016 годы)"</t>
  </si>
  <si>
    <t>9210000</t>
  </si>
  <si>
    <t>Подпрограмма "Обеспечение пожарной безопасности на территории Таштыпского сельсовета (2014-2016 годы)"</t>
  </si>
  <si>
    <t>9220000</t>
  </si>
  <si>
    <t>Национальная экономика</t>
  </si>
  <si>
    <t>Дорожное хозяйство (дорожные фонды)</t>
  </si>
  <si>
    <t>Муниципальная  программа   «Развитие транспортной системы в Таштыпском сельсовете (2014-2016годы)»</t>
  </si>
  <si>
    <t>9800000</t>
  </si>
  <si>
    <t>Мероприятия по улучшнию инфраструктуры села</t>
  </si>
  <si>
    <t>9814200</t>
  </si>
  <si>
    <t>Другие вопросы в области национальной экономики</t>
  </si>
  <si>
    <t>Муниципальная программа "Экономическое развитие и повышение инвестиционной привлекательности Таштыпского сельсовета (2014-2016 годы)"</t>
  </si>
  <si>
    <t>9300000</t>
  </si>
  <si>
    <t>Мероприятия, направленные на развитие экономического потенциала Таштыпского сельсовета</t>
  </si>
  <si>
    <t>9314600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</si>
  <si>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</si>
  <si>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</si>
  <si>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Муниципальная программа "Управление муниципальным имуществом Таштыпского сельсовета (2014-2016 годы)"</t>
  </si>
  <si>
    <t>12</t>
  </si>
  <si>
    <t>9400000</t>
  </si>
  <si>
    <t>Подпрограмма   «Регулирование земельных и имущественных отношений в селе Таштып" (2014-2016 годы)</t>
  </si>
  <si>
    <t xml:space="preserve">Мероприятия в сфере развития земельно-имущественных отношений </t>
  </si>
  <si>
    <t>Оценка недвижимости, признание прав и регулирование отношений по государственной собственности</t>
  </si>
  <si>
    <t>Подпрограмма "Поддержка ТОС (2014-2016 годы)"</t>
  </si>
  <si>
    <t>9520000</t>
  </si>
  <si>
    <t>Мероприятия, направленные на улучшение жилищных условий в  Таштыпском сельсовете</t>
  </si>
  <si>
    <t>9524801</t>
  </si>
  <si>
    <t>Субсидии некомерческим организациям (за исключением государственных (муниципальных) учреждений)</t>
  </si>
  <si>
    <t>Жилищно-коммунальное хозяйство</t>
  </si>
  <si>
    <t>05</t>
  </si>
  <si>
    <t>Жилищное хозяйство</t>
  </si>
  <si>
    <t>Муниципальная  программа "Жилище (2014-2016 годы)"</t>
  </si>
  <si>
    <t>9500000</t>
  </si>
  <si>
    <t>Подпрограмма "Таштып- райцентр (2014-2016 годы)"</t>
  </si>
  <si>
    <t>9530000</t>
  </si>
  <si>
    <t>9534801</t>
  </si>
  <si>
    <t>Подпрограмма "Свой дом (2014-2016 годы)"</t>
  </si>
  <si>
    <t>9510000</t>
  </si>
  <si>
    <t>9514801</t>
  </si>
  <si>
    <t>Коммунальное хозяйство</t>
  </si>
  <si>
    <t>Муниципальная программа комплексного развития систем коммунальной инфраструктуры Таштыпского сельсовета на 2012 - 2016 годы»</t>
  </si>
  <si>
    <t>9600000</t>
  </si>
  <si>
    <t>Мероприятия в области коммунального хозяйства</t>
  </si>
  <si>
    <t>9604901</t>
  </si>
  <si>
    <t xml:space="preserve">Благоустройство </t>
  </si>
  <si>
    <t>Муниципальная программа   «Благоустройство (2014-2016годы)"</t>
  </si>
  <si>
    <t>9620000</t>
  </si>
  <si>
    <t>Мероприятия по благоустройству территории</t>
  </si>
  <si>
    <t>9624300</t>
  </si>
  <si>
    <t>Охрана окружающей среды</t>
  </si>
  <si>
    <t>06</t>
  </si>
  <si>
    <t>Сбор, удаление отходов и очистка сточных вод</t>
  </si>
  <si>
    <t xml:space="preserve">Муниципальная программа «Экологическая безопастность Таштыпского сельсовета на 2014-2016 годы» </t>
  </si>
  <si>
    <t>9900000</t>
  </si>
  <si>
    <t>9904301</t>
  </si>
  <si>
    <t>Образование</t>
  </si>
  <si>
    <t>07</t>
  </si>
  <si>
    <t>Молодежная политика и оздоровление детей</t>
  </si>
  <si>
    <t xml:space="preserve">Муниципальная программа «Развитие образования Таштыпского сельсовета (2014-2016 годы)» </t>
  </si>
  <si>
    <t>9700000</t>
  </si>
  <si>
    <t xml:space="preserve">Подпрограмма «Молодеж села (2014-2016 годы)» </t>
  </si>
  <si>
    <t>9710000</t>
  </si>
  <si>
    <t>9714401</t>
  </si>
  <si>
    <t>Субсидии бюджетным учреждениям</t>
  </si>
  <si>
    <t xml:space="preserve">Культура, кинематография </t>
  </si>
  <si>
    <t>08</t>
  </si>
  <si>
    <t xml:space="preserve">Другие вопросы в области культуры, кинематографии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</si>
  <si>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учреждения) Таштыпского сельсовета</t>
  </si>
  <si>
    <t>Обеспечение деятельности казенных учреждений</t>
  </si>
  <si>
    <t>9094529</t>
  </si>
  <si>
    <t>Муниципальная программа «Культура в Таштыпском сельсовете (2014-2016годы)»</t>
  </si>
  <si>
    <t>9730000</t>
  </si>
  <si>
    <t>Мероприятия по поддержке и развитию культуры</t>
  </si>
  <si>
    <t>9734100</t>
  </si>
  <si>
    <t>Социальная политика</t>
  </si>
  <si>
    <t>Пенсионное обеспечение</t>
  </si>
  <si>
    <t>Муниципальная  программа «Социальная защита граждан (2014-2016годы)»</t>
  </si>
  <si>
    <t>9740000</t>
  </si>
  <si>
    <t>Доплаты к пенсиям муниципальных служащих</t>
  </si>
  <si>
    <t>9744201</t>
  </si>
  <si>
    <t>Публичные нормативные социальные выплаты гражданам</t>
  </si>
  <si>
    <t>9744200</t>
  </si>
  <si>
    <t>Социальное обеспечение населения</t>
  </si>
  <si>
    <t>Муниципальная программа «Социальная защита граждан (2014-2016годы)»</t>
  </si>
  <si>
    <t>Подпрограмма "Переселение граждан из аварийного жилищного фонда в селе Таштып (2014-2016 годы)"</t>
  </si>
  <si>
    <t>9744202</t>
  </si>
  <si>
    <t>Подпрограмма «Дополнительные меры социальной поддержки отдельных категорий граждан, проживающих в Таштыпском сельсовете (2014-2016годы)»</t>
  </si>
  <si>
    <t>9744300</t>
  </si>
  <si>
    <t>Мероприятия в области социальной поддержки</t>
  </si>
  <si>
    <t>9744301</t>
  </si>
  <si>
    <t>Физическая культура и спорт</t>
  </si>
  <si>
    <t>Массовый спорт</t>
  </si>
  <si>
    <t>Муниципальная программа «Развитие физической культуры и спорта в Таштыпском сельсовете (2014-2016годы)»</t>
  </si>
  <si>
    <t>9750000</t>
  </si>
  <si>
    <t>Мероприятия в области физической культуры и спорта</t>
  </si>
  <si>
    <t>9754103</t>
  </si>
  <si>
    <t>Средства массовой информации</t>
  </si>
  <si>
    <t xml:space="preserve">Периодическая печать и издательства </t>
  </si>
  <si>
    <t>Муниципальная программа «Развитие информационного общества в Таштыпском сельсовете (2014-2016годы)»</t>
  </si>
  <si>
    <t>9770000</t>
  </si>
  <si>
    <t>Мероприятия, направленные на информирование населения Таштыпского сельсовета</t>
  </si>
  <si>
    <t>9774604</t>
  </si>
  <si>
    <t>Итого</t>
  </si>
  <si>
    <t>Глава    Таштыпского сельсовета</t>
  </si>
  <si>
    <t>А. А. Дьяченко</t>
  </si>
  <si>
    <t>Приложение   № 5</t>
  </si>
  <si>
    <t>Муниципальная  программа «Обеспечение общественного порядка и противодействие преступности в Таштыпском сельсовете (2014–2016) годы»</t>
  </si>
  <si>
    <t>Подпрограмма «Профилактика правонарушений, обеспечение безопасности и общественного порядка в Таштыпском сельсовете (2014–2016 годы)»</t>
  </si>
  <si>
    <t>9110000</t>
  </si>
  <si>
    <t>9114201</t>
  </si>
  <si>
    <t xml:space="preserve">Обеспечение деятельности органов муниципальной власти (муниципальных органов, муниципальных учреждений) Таштыпского сельсовета </t>
  </si>
  <si>
    <t>Муниципальная  программа "Защита населения и территорий Таштыпского сельсовета от чрезвычайных ситуаций, обеспечение пожарной безопасности и безопасности людей на водных объектах (2014-2016 годы)"</t>
  </si>
  <si>
    <t>Муниципальная программа   «Развитие транспортной системы в Таштыпском сельсовете (2014-2016годы)»</t>
  </si>
  <si>
    <t>Муниципальная  программа "Экономическое развитие и повышение инвестиционной привлекательности Таштыпского сельсовета (2014-2016 годы)"</t>
  </si>
  <si>
    <t>Подпрограмма   «Развитие субъектов малого и среднего предпринимательства на территории Таштыпского сельсовета на 2014-2016гг.»</t>
  </si>
  <si>
    <t>9310000</t>
  </si>
  <si>
    <t>Муниципальная целевая программа "Жилище (2014-2016 годы)"</t>
  </si>
  <si>
    <t>Муниципальная целевая программа   «Благоустройство (2014-2016годы)"</t>
  </si>
  <si>
    <t xml:space="preserve">Муниципальная  программа «Развитие образования Таштыпского сельсовета (2014-2016 годы)» </t>
  </si>
  <si>
    <t>9714402</t>
  </si>
  <si>
    <t>Муниципальная  программа «Культура в Таштыпском сельсовете (2015-2017годы)»</t>
  </si>
  <si>
    <t>Муниципальная целевая программа «Социальная защита граждан (2014-2016годы)»</t>
  </si>
  <si>
    <t>Муниципальная  программа «Развитие физической культуры и спорта в Таштыпском сельсовете (2014-2016годы)»</t>
  </si>
  <si>
    <t>Приложение   № 9</t>
  </si>
  <si>
    <t xml:space="preserve">                                                                                               к  решению Совета депутатов</t>
  </si>
  <si>
    <t xml:space="preserve">                                                                                           </t>
  </si>
  <si>
    <t xml:space="preserve">№ </t>
  </si>
  <si>
    <t>Наименование программ</t>
  </si>
  <si>
    <t>№ программы</t>
  </si>
  <si>
    <t xml:space="preserve">Сумма (тыс. руб.)   2015год </t>
  </si>
  <si>
    <t>2.1</t>
  </si>
  <si>
    <t>2.2</t>
  </si>
  <si>
    <t>Муниципальная  программа "Управление муниципальным имуществом Таштыпского сельсовета (2014-2016 годы)"</t>
  </si>
  <si>
    <t>5.1</t>
  </si>
  <si>
    <t>6.1</t>
  </si>
  <si>
    <t>6.3</t>
  </si>
  <si>
    <t>Муниципальная  программа комплексного развития систем коммунальной инфраструктуры Таштыпского сельсовета на 2012 - 2016 годы»</t>
  </si>
  <si>
    <t>Муниципальная  программа   «Благоустройство (2014-2016годы)"</t>
  </si>
  <si>
    <t>10.1</t>
  </si>
  <si>
    <t xml:space="preserve">Подпрограмма «Молодежь села (2014-2016 годы)» </t>
  </si>
  <si>
    <t>Муниципальная  программа «Культура в Таштыпском сельсовете (2014-2016годы)»</t>
  </si>
  <si>
    <t>12.1</t>
  </si>
  <si>
    <t>12.2</t>
  </si>
  <si>
    <t>12.3</t>
  </si>
  <si>
    <t>Глава Таштыпского сельсовета</t>
  </si>
  <si>
    <t>Приложение   № 10</t>
  </si>
  <si>
    <t xml:space="preserve">Источники финансирования дефицита бюджета </t>
  </si>
  <si>
    <t xml:space="preserve">                                                                                                                      (тыс. руб.)</t>
  </si>
  <si>
    <t>Код бюджетной классификации РФ</t>
  </si>
  <si>
    <t>Виды источников</t>
  </si>
  <si>
    <t>113 01 05 00 00 00 0000 000</t>
  </si>
  <si>
    <t>Изменение остатков на счетах по учету средств бюджетов</t>
  </si>
  <si>
    <t>113 01 05 00 00 00 0000 500</t>
  </si>
  <si>
    <t xml:space="preserve">Увеличение остатков средств бюджета </t>
  </si>
  <si>
    <t>113 01 05 02 00 00 0000 500</t>
  </si>
  <si>
    <t xml:space="preserve">Увеличение прочих остатков средств бюджета </t>
  </si>
  <si>
    <t>113 01 05 02 01 00 0000 510</t>
  </si>
  <si>
    <t xml:space="preserve">Увеличение прочих остатков денежных средств бюджета </t>
  </si>
  <si>
    <t>113 01 05 02 01 10 0000 510</t>
  </si>
  <si>
    <t xml:space="preserve">Увеличение прочих остатков денежных средств бюджета поселения </t>
  </si>
  <si>
    <t>113 01 05 00 00 00 0000 600</t>
  </si>
  <si>
    <t>Уменьшение остатков средств бюджета</t>
  </si>
  <si>
    <t>113 01 05 02 00 00 0000 600</t>
  </si>
  <si>
    <t xml:space="preserve">Уменьшение прочих остатков средств бюджета </t>
  </si>
  <si>
    <t>113 01 05 02 01 00 0000 610</t>
  </si>
  <si>
    <t xml:space="preserve">Уменьшение прочих остатков денежных средств бюджета </t>
  </si>
  <si>
    <t>113 01 05 02 01 10 0000 610</t>
  </si>
  <si>
    <t>Уменьшение прочих остатков средств бюджета поселения</t>
  </si>
  <si>
    <t>Всего источников финансирования дефицита бюджета</t>
  </si>
  <si>
    <t xml:space="preserve">                                                                                                                  </t>
  </si>
  <si>
    <t>Приложение   № 11</t>
  </si>
  <si>
    <t>Таштыпского сельсовета на 2016 и 2017 годы</t>
  </si>
  <si>
    <t>Смета расходов</t>
  </si>
  <si>
    <t>Глава МО Таштыпский сельсовет 900 0102 0020300 500</t>
  </si>
  <si>
    <t>2015 год</t>
  </si>
  <si>
    <t>2016 год</t>
  </si>
  <si>
    <t>2017 год</t>
  </si>
  <si>
    <t>ОПЛАТА ТРУДА И НАЧИСЛЕНИЯ НА ОПЛАТУ ТРУДА</t>
  </si>
  <si>
    <t>ЗАРАБОТНАЯ ПЛАТА</t>
  </si>
  <si>
    <t>НАЧИСЛЕНИЯ НА ОПЛАТУ ТРУДА</t>
  </si>
  <si>
    <t>ИТОГО РАСХОДОВ</t>
  </si>
  <si>
    <t xml:space="preserve">депутат на постоянной основе                                                                                                                                            МО Таштыпский сельсовет 900 0103 0021200 500 </t>
  </si>
  <si>
    <t>2013 год</t>
  </si>
  <si>
    <t>2014 год</t>
  </si>
  <si>
    <t xml:space="preserve">Аппарат 900 0104 0020400 500 </t>
  </si>
  <si>
    <t>ПРОЧИЕ ВЫПЛАТЫ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</si>
  <si>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</si>
  <si>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</si>
  <si>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</si>
  <si>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</si>
  <si>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</si>
  <si>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</si>
  <si>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ПОСТУПЛЕНИЯ НЕФИНАНСНОВЫХ АКТИВОВ</t>
  </si>
  <si>
    <t>УВЕЛИЧЕНИЕ СТОИМОСТИ ОСНОВНЫХ СРЕДСТВ</t>
  </si>
  <si>
    <t>УВЕЛИЧЕНИЕ СТОИМОСТИ МАТЕРИАЛЬНЫХ ЗАПАСОВ</t>
  </si>
  <si>
    <t>ПРОЧИЕ РАСХОДНЫЕ МАТЕРИАЛЫ</t>
  </si>
  <si>
    <t xml:space="preserve">Аппарат 900 0113 0020400 500 </t>
  </si>
  <si>
    <t>ОПЛАТА ГСМ</t>
  </si>
  <si>
    <t>Проведение референдумов 900 0107 0200300 500</t>
  </si>
  <si>
    <t xml:space="preserve"> РЕЗЕРВНЫЙ ФОНД</t>
  </si>
  <si>
    <t>ПРОЧИЕ РАСХОДЫ</t>
  </si>
  <si>
    <t>Резервный фонд 900 0111 0700500 013</t>
  </si>
  <si>
    <t>Мобилизационная и вневойсковая подготовка (ВУС) 900 0203 0013600 870</t>
  </si>
  <si>
    <t>национальная безопасность и правоохранительная деятельность (целевые программы муниципальных образований «Профилактика правонарушений на территории МО Таштыпский сельсовет»)                                                                             900 0</t>
  </si>
  <si>
    <t xml:space="preserve">Предупреждение и ликвидация последствий чрезвычайных ситуаций природного и техногенного характера, гражданская оборона                                                                           900 0309 2190100 500 </t>
  </si>
  <si>
    <t xml:space="preserve">          ПОСТУПЛЕНИЯ НЕФИНАНСОВЫХ АКТИВОВ</t>
  </si>
  <si>
    <t>Гирьевой спорт</t>
  </si>
  <si>
    <t xml:space="preserve">         УВЕЛИЧЕНИЕ СТОИМОСТИ МАТЕРИАЛЬНЫХ ЗАПАСОВ</t>
  </si>
  <si>
    <t>итого</t>
  </si>
  <si>
    <t xml:space="preserve">         ПРОЧИЕ РАСХОДНЫЕ МАТЕРИАЛЫ</t>
  </si>
  <si>
    <t>Предупреждение и ликвидация последствий чрезвычайных ситуаций природного и техногенного характера, гражданская оборона (целевые программы муниципальных образований «Обеспечение пожарной безопасности на территории муниципального образования Таштыпский сель</t>
  </si>
  <si>
    <t>Подпрограмма "Комплексное освоение и развитие территории в целях жилищного строительства" 900 0412 5220902 010</t>
  </si>
  <si>
    <t>2012 год</t>
  </si>
  <si>
    <t xml:space="preserve">Муниципальная целевая программа "Развитие субъектов малого и среднего предпринимательства на территории муниципального образования Таштыпский сельсовет на 2011-2014гг." 900 0412 7950500 500 </t>
  </si>
  <si>
    <t>БЕЗВОЗМЕЗДНЫЕ И БЕЗВОЗВРАТНЫЕ ПЕРЕЧИСЛЕНИЯ ОРГАНИЗАЦИЯМ</t>
  </si>
  <si>
    <t xml:space="preserve">   БЕЗВОЗМЕЗДНЫЕ  ПЕРЕЧИСЛЕНИЯ </t>
  </si>
  <si>
    <t xml:space="preserve">Муниципальная целевая программа "Таштыпу 245" 900 0412 7950800 500 </t>
  </si>
  <si>
    <t xml:space="preserve">Муниципальная целевая программа "Территориальное планирование муниципального образования Таштыпский сельсовет на 2011-2013гг." 900 0412 7950800 500 </t>
  </si>
  <si>
    <t xml:space="preserve">Муниципальная целевая программа "Таштып- райцентр"  на 2011-2013гг" 900 0412 7950900 500 </t>
  </si>
  <si>
    <t xml:space="preserve">Муниципальная целевая программа "Регулирование земельных и имущественных отношений в селе Таштып" 900 0412 7951000 500 </t>
  </si>
  <si>
    <t xml:space="preserve">жилищное хозяйство (целевые программы муниципальных образований « «Оснащение многоквартирного жилищного фонда коллективными приборами учета потребления коммунальных ресурсов на территории муниципального образования Таштыпский сельсовет в 2010-2012 годах» </t>
  </si>
  <si>
    <t xml:space="preserve">коммунальное хозяйство (поддержка коммунального хозяйства)                                                                                                                                 900 0502 3510200 006 </t>
  </si>
  <si>
    <t>БЕЗВОЗМЕЗДНЫЕ И БЕЗВОЗВРАТНЫЕ ПЕРЕЧИСЛЕНИЯ ГОСУДАРСТВЕННЫМ ОРГАНИЗАЦИЯМ</t>
  </si>
  <si>
    <t xml:space="preserve">РЦП "Модернизация объектов коммунальной инфраструктуры"                                                                                                             900 0502 5221001 010 </t>
  </si>
  <si>
    <t xml:space="preserve">РЦП "Социальное развитие села"                                                                                                             900 0502 5222154 010 </t>
  </si>
  <si>
    <t xml:space="preserve">Программа комплексного развития систем коммунальной инфраструктуры муниципального образования Таштыпский сельсовет на 2012 - 2016 годы»    900 0502  7950300 500                                                                     </t>
  </si>
  <si>
    <t>ПОСТУПЛЕНИЯ НЕФИНАНСОВЫХ АКТИВОВ</t>
  </si>
  <si>
    <t xml:space="preserve">Муниципальная целевая программа «Чистая вода на территории муниципального образования Таштыпский сельсовет на 2012-2014 годы»     900 0502  7951500 500                                                                     </t>
  </si>
  <si>
    <t xml:space="preserve">Муниципальная целевая программа "Благоустройство"                                                                                                            900 0503 7951200 500 </t>
  </si>
  <si>
    <t>ГСМ</t>
  </si>
  <si>
    <t xml:space="preserve">Муниципальная целевая программа "Дороги"                                                                                                            900 0503 7951700 500 </t>
  </si>
  <si>
    <t xml:space="preserve">Охрана окружающей среды (целевые программы муниципальных образований « «Экологическая безопасность 2012 годах» ») 900 0602 7951600 500 </t>
  </si>
  <si>
    <t xml:space="preserve">Муниципальная целевая программа "Молодежь села" 900 0707 7950600 500 </t>
  </si>
  <si>
    <t>Статья</t>
  </si>
  <si>
    <t xml:space="preserve"> РАСХОДЫ</t>
  </si>
  <si>
    <t>2011 год</t>
  </si>
  <si>
    <t xml:space="preserve">  ПРОЧИЕ РАСХОДЫ</t>
  </si>
  <si>
    <t>з/п по договорам</t>
  </si>
  <si>
    <t>начисления</t>
  </si>
  <si>
    <t xml:space="preserve">культура, кинематография (целевые программы муниципальных образований «Культура в массы») 900 0804 7950400 500 </t>
  </si>
  <si>
    <t>вывоз мусора</t>
  </si>
  <si>
    <t>отлов собак</t>
  </si>
  <si>
    <t>Турнир по мини-футболу</t>
  </si>
  <si>
    <t>Финансовая помощь (по хадатайствам)</t>
  </si>
  <si>
    <t>Централизованная бухгалтерия 900 0804 4529900 650</t>
  </si>
  <si>
    <t xml:space="preserve">Пенсионное обеспечение 900 1001 4910100 005 </t>
  </si>
  <si>
    <t>Пенсии, пособия, выплачиваемые организациями сектора государственного управления</t>
  </si>
  <si>
    <t xml:space="preserve">МЦП "Спорт в массы на 2012-2015гг." 900 1101 7951100 500 </t>
  </si>
  <si>
    <t xml:space="preserve">социальное обеспечение (целевые программы муниципальных образований «Переселение жителей МО Таштыпский сельсовет из аварийного жилья») 900 1003 7951300 500 </t>
  </si>
  <si>
    <t xml:space="preserve">Муниципальная целевая программа "Дополнительные меры социальной поддержки отдельных категорий граждан, проживающих в муниципальном образовании Таштыпский сельсовет на 2011-2013гг." 900 1006 7950700 500 </t>
  </si>
  <si>
    <t>Средства массовой информации 900 1202 4578500 500</t>
  </si>
  <si>
    <t xml:space="preserve">БЕЗВОЗМЕЗДНЫЕ  ПЕРЕЧИСЛЕНИЯ </t>
  </si>
  <si>
    <t>СВОДНАЯ</t>
  </si>
  <si>
    <t xml:space="preserve">. </t>
  </si>
  <si>
    <t xml:space="preserve">  ЗАРАБОТНАЯ ПЛАТА</t>
  </si>
  <si>
    <t xml:space="preserve"> НАЧИСЛЕНИЯ НА ОПЛАТУ ТРУДА</t>
  </si>
  <si>
    <t xml:space="preserve"> ПРИОБРЕТЕНИЕ УСЛУГ</t>
  </si>
  <si>
    <t xml:space="preserve"> УСЛУГИ СВЯЗИ</t>
  </si>
  <si>
    <t xml:space="preserve"> КОММУНАЛЬНЫЕ УСЛУГИ</t>
  </si>
  <si>
    <t xml:space="preserve">  УСЛУГИ ПО СОДЕРЖАНИ.   ИМУЩЕСТВА</t>
  </si>
  <si>
    <t xml:space="preserve">  ПРОЧИЕ УСЛУГИ</t>
  </si>
  <si>
    <t xml:space="preserve">  БЕЗВОЗМЕЗДНЫЕ И БЕЗВОЗВРАТНЫЕ ПЕРЕЧИСЛЕНИЯ ОРГАНИЗАЦИЯМ</t>
  </si>
  <si>
    <t xml:space="preserve">   БЕЗВОЗМЕЗДНЫЕ И БЕЗВОЗВРАТНЫЕ ПЕРЕЧИСЛЕНИЯ ГОСУДАРСТВЕННЫМ ОРГАНИЗАЦИЯМ</t>
  </si>
  <si>
    <t xml:space="preserve">  ПОСТУПЛЕНИЯ НЕФИНАНСНОВЫХ АКТИВОВ</t>
  </si>
  <si>
    <t xml:space="preserve">   УВЕЛИЧЕНИЕ СТОИМОСТИ ОСНОВНЫХ СРЕДСТВ</t>
  </si>
  <si>
    <t xml:space="preserve">   УВЕЛИЧЕНИЕ СТОИМОСТИ    МАТЕРИАЛЬНЫХ ЗАПАСОВ</t>
  </si>
  <si>
    <t xml:space="preserve">  ОПЛАТА ГСМ</t>
  </si>
  <si>
    <t xml:space="preserve">  ПРОЧИЕ РАСХОДНЫЕ МАТЕРИАЛЫ</t>
  </si>
  <si>
    <t>ГЛАВНЫЙ БУХГАЛТЕР</t>
  </si>
  <si>
    <t>В. Г. Сагалакова</t>
  </si>
  <si>
    <t>(расшифровка подписи)</t>
  </si>
  <si>
    <t>БУХГАЛТЕР,ЭКОНОМИСТ</t>
  </si>
  <si>
    <t>П.Н. Крысенко</t>
  </si>
  <si>
    <t>Защита населения и территории от чрезвычайных ситуаций природного и техногенного характера, гражданская оборона</t>
  </si>
  <si>
    <t>810</t>
  </si>
  <si>
    <t>Другие вопросы в области социальной политики</t>
  </si>
  <si>
    <t>Приложение   № 8</t>
  </si>
  <si>
    <t>Муниципальная  программа «Социальная защита граждан (2014-2016годы)»  в т.ч. доплата к пенсии муницыпальных служещих</t>
  </si>
  <si>
    <t xml:space="preserve">Муниципальная  программа "Защита населения и территорий Таштыпского сельсовета от чрезвычайных ситуаций, обеспечение пожарной безопасности и безопасности людей на водных объектах (2014-2016 годы)" в т. ч. Мероприятия по защите населения и территории Таштыпского сельсовета от чрезвычайных ситуаций, пожарной безопасности и безопасности на водных объектах </t>
  </si>
  <si>
    <t>Муниципальная  программа "Защита населения и территорий Таштыпского сельсовета от чрезвычайных ситуаций, обеспечение пожарной безопасности и безопасности людей на водных объектах (2014-2016 годы)" в т.ч Мероприятия по защите населения и территории Таштыпского сельсовета от чрезвычайных ситуаций, пожарной безопасности и безопасности на водных объектах</t>
  </si>
  <si>
    <t xml:space="preserve">Муниципальная  программа комплексного развития систем коммунальной инфраструктуры Таштыпского сельсовета на 2012 - 2016 годы» </t>
  </si>
  <si>
    <t xml:space="preserve">на 2016 год </t>
  </si>
  <si>
    <t xml:space="preserve">на 2017 и 2018 годы </t>
  </si>
  <si>
    <t>Таштыпского сельсовета на 2016 год</t>
  </si>
  <si>
    <t>121</t>
  </si>
  <si>
    <t>244</t>
  </si>
  <si>
    <t>611</t>
  </si>
  <si>
    <t>312</t>
  </si>
  <si>
    <t>111</t>
  </si>
  <si>
    <t>852</t>
  </si>
  <si>
    <t>Сумма на                        2017 год</t>
  </si>
  <si>
    <t>Сумма на 2018год</t>
  </si>
  <si>
    <t>Таштыпского сельсовета на 2017 и 2018годы</t>
  </si>
  <si>
    <t xml:space="preserve">        Перечень целевых программ Таштыпского сельсовета   на 2016 </t>
  </si>
  <si>
    <t>Дотации бюджетам поселений на выравнивание бюджетной обеспеченности</t>
  </si>
  <si>
    <t>2 02 01001 10 0000 151</t>
  </si>
  <si>
    <t>1 03 00000 00 0000 000</t>
  </si>
  <si>
    <t>1 03 02000 01 0000 110</t>
  </si>
  <si>
    <t>Акцизы по подакцизным товаром  (продукции) производимым на территории Российской Федерации</t>
  </si>
  <si>
    <r>
      <t>1 01 00000 00 0000 000</t>
    </r>
    <r>
      <rPr>
        <b/>
        <sz val="12"/>
        <rFont val="Times New Roman"/>
        <family val="1"/>
      </rPr>
      <t xml:space="preserve"> </t>
    </r>
  </si>
  <si>
    <r>
      <t>НАЛОГИ НА ПРИБЫЛЬ, ДОХОДЫ</t>
    </r>
    <r>
      <rPr>
        <b/>
        <sz val="12"/>
        <rFont val="Times New Roman"/>
        <family val="1"/>
      </rPr>
      <t xml:space="preserve"> </t>
    </r>
  </si>
  <si>
    <r>
      <t>1 00 00000 00 0000 000</t>
    </r>
    <r>
      <rPr>
        <b/>
        <sz val="12"/>
        <rFont val="Times New Roman"/>
        <family val="1"/>
      </rPr>
      <t xml:space="preserve"> </t>
    </r>
  </si>
  <si>
    <r>
      <t>НАЛОГОВЫЕ И НЕНАЛОГОВЫЕ ДОХОДЫ</t>
    </r>
    <r>
      <rPr>
        <b/>
        <sz val="12"/>
        <rFont val="Times New Roman"/>
        <family val="1"/>
      </rPr>
      <t xml:space="preserve"> </t>
    </r>
  </si>
  <si>
    <t xml:space="preserve">Сумма (тыс. руб.)   2017год </t>
  </si>
  <si>
    <t xml:space="preserve">Сумма (тыс. руб.) 2018 год  </t>
  </si>
  <si>
    <t xml:space="preserve">        Перечень целевых программ Таштыпского сельсовета   на 2017 и 2018 годы</t>
  </si>
  <si>
    <t xml:space="preserve">Средства передаваемые на финансовое обеспечение дорожной деятельности в отношении дорог общего пользования </t>
  </si>
  <si>
    <t>1120000</t>
  </si>
  <si>
    <t xml:space="preserve">Предоставление межбюджетго трансферта </t>
  </si>
  <si>
    <t>1120080</t>
  </si>
  <si>
    <t>Прочая закупка товаров,работ и услуг для обеспечения государственых (муниципальных) служб</t>
  </si>
  <si>
    <t>Приложение   № 7</t>
  </si>
  <si>
    <r>
      <t>1 00 00000 00 0000 000</t>
    </r>
    <r>
      <rPr>
        <sz val="13"/>
        <rFont val="Times New Roman"/>
        <family val="1"/>
      </rPr>
      <t xml:space="preserve"> </t>
    </r>
  </si>
  <si>
    <r>
      <t>НАЛОГОВЫЕ И НЕНАЛОГОВЫЕ ДОХОДЫ</t>
    </r>
    <r>
      <rPr>
        <sz val="13"/>
        <rFont val="Times New Roman"/>
        <family val="1"/>
      </rPr>
      <t xml:space="preserve"> </t>
    </r>
  </si>
  <si>
    <r>
      <t>1 01 00000 00 0000 000</t>
    </r>
    <r>
      <rPr>
        <sz val="13"/>
        <rFont val="Times New Roman"/>
        <family val="1"/>
      </rPr>
      <t xml:space="preserve"> </t>
    </r>
  </si>
  <si>
    <r>
      <t>НАЛОГИ НА ПРИБЫЛЬ, ДОХОДЫ</t>
    </r>
    <r>
      <rPr>
        <sz val="13"/>
        <rFont val="Times New Roman"/>
        <family val="1"/>
      </rPr>
      <t xml:space="preserve"> </t>
    </r>
  </si>
  <si>
    <r>
      <t>1 01 02000 01 0000 110</t>
    </r>
    <r>
      <rPr>
        <sz val="13"/>
        <rFont val="Times New Roman"/>
        <family val="1"/>
      </rPr>
      <t xml:space="preserve"> </t>
    </r>
  </si>
  <si>
    <r>
      <t>1 01 02010 01 0000 110</t>
    </r>
    <r>
      <rPr>
        <sz val="13"/>
        <rFont val="Times New Roman"/>
        <family val="1"/>
      </rPr>
      <t xml:space="preserve"> </t>
    </r>
  </si>
  <si>
    <r>
      <t>1 01 02020 01 0000 110</t>
    </r>
    <r>
      <rPr>
        <sz val="13"/>
        <rFont val="Times New Roman"/>
        <family val="1"/>
      </rPr>
      <t xml:space="preserve"> </t>
    </r>
  </si>
  <si>
    <r>
  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  </r>
    <r>
      <rPr>
        <sz val="13"/>
        <rFont val="Times New Roman"/>
        <family val="1"/>
      </rPr>
      <t xml:space="preserve"> </t>
    </r>
  </si>
  <si>
    <r>
      <t>1 11 00000 00 00000 00</t>
    </r>
    <r>
      <rPr>
        <b/>
        <sz val="13"/>
        <rFont val="Times New Roman"/>
        <family val="1"/>
      </rPr>
      <t xml:space="preserve"> </t>
    </r>
  </si>
  <si>
    <r>
      <t xml:space="preserve"> 1 11 05035 10 0000 120</t>
    </r>
    <r>
      <rPr>
        <sz val="13"/>
        <rFont val="Times New Roman"/>
        <family val="1"/>
      </rPr>
      <t xml:space="preserve"> </t>
    </r>
  </si>
  <si>
    <r>
      <t>2 00 00000 00 0000 000</t>
    </r>
    <r>
      <rPr>
        <sz val="13"/>
        <rFont val="Times New Roman"/>
        <family val="1"/>
      </rPr>
      <t xml:space="preserve"> </t>
    </r>
  </si>
  <si>
    <r>
      <t>2 02 00000 00 0000 000</t>
    </r>
    <r>
      <rPr>
        <sz val="13"/>
        <rFont val="Times New Roman"/>
        <family val="1"/>
      </rPr>
      <t xml:space="preserve"> </t>
    </r>
  </si>
  <si>
    <r>
      <t>ВСЕГО ДОХОДОВ</t>
    </r>
    <r>
      <rPr>
        <b/>
        <sz val="13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</si>
  <si>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от 16 ноября 2015 г. №14     .</t>
  </si>
  <si>
    <t>Налоги на товары (работы, услуги), реализуемые на территории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</si>
</sst>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4"/>
      <name val="Arial"/>
      <family val="2"/>
    </font>
    <font>
      <sz val="13"/>
      <name val="Arial"/>
      <family val="2"/>
    </font>
    <font>
      <sz val="13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color indexed="12"/>
      <name val="Times New Roman"/>
      <family val="1"/>
    </font>
    <font>
      <sz val="11"/>
      <color indexed="12"/>
      <name val="Calibri"/>
      <family val="2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3"/>
      <color indexed="12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13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" fillId="7" borderId="1" applyNumberFormat="0" applyAlignment="0" applyProtection="0"/>
    <xf numFmtId="0" fontId="14" fillId="20" borderId="8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6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7" applyNumberFormat="0" applyAlignment="0" applyProtection="0"/>
    <xf numFmtId="9" fontId="0" fillId="0" borderId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9" fillId="0" borderId="0" xfId="0" applyFont="1" applyAlignment="1">
      <alignment horizontal="right" indent="15"/>
    </xf>
    <xf numFmtId="0" fontId="20" fillId="0" borderId="0" xfId="0" applyFont="1" applyAlignment="1">
      <alignment/>
    </xf>
    <xf numFmtId="0" fontId="21" fillId="24" borderId="10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vertical="top" wrapText="1"/>
    </xf>
    <xf numFmtId="164" fontId="23" fillId="24" borderId="12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2" fillId="24" borderId="12" xfId="0" applyFont="1" applyFill="1" applyBorder="1" applyAlignment="1">
      <alignment vertical="top" wrapText="1"/>
    </xf>
    <xf numFmtId="164" fontId="22" fillId="24" borderId="12" xfId="0" applyNumberFormat="1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justify" vertical="top" wrapText="1"/>
    </xf>
    <xf numFmtId="49" fontId="22" fillId="0" borderId="13" xfId="0" applyNumberFormat="1" applyFont="1" applyBorder="1" applyAlignment="1">
      <alignment/>
    </xf>
    <xf numFmtId="0" fontId="22" fillId="0" borderId="13" xfId="0" applyFont="1" applyBorder="1" applyAlignment="1">
      <alignment wrapText="1"/>
    </xf>
    <xf numFmtId="0" fontId="23" fillId="24" borderId="12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1" xfId="0" applyFont="1" applyFill="1" applyBorder="1" applyAlignment="1">
      <alignment vertical="top" wrapText="1"/>
    </xf>
    <xf numFmtId="0" fontId="22" fillId="24" borderId="13" xfId="0" applyFont="1" applyFill="1" applyBorder="1" applyAlignment="1">
      <alignment horizontal="center" wrapText="1"/>
    </xf>
    <xf numFmtId="0" fontId="22" fillId="0" borderId="13" xfId="0" applyFont="1" applyBorder="1" applyAlignment="1">
      <alignment vertical="top" wrapText="1"/>
    </xf>
    <xf numFmtId="0" fontId="22" fillId="0" borderId="14" xfId="0" applyFont="1" applyBorder="1" applyAlignment="1">
      <alignment horizontal="justify" vertical="top" wrapText="1"/>
    </xf>
    <xf numFmtId="0" fontId="22" fillId="0" borderId="11" xfId="0" applyFont="1" applyBorder="1" applyAlignment="1">
      <alignment vertical="top" wrapText="1"/>
    </xf>
    <xf numFmtId="0" fontId="22" fillId="0" borderId="12" xfId="0" applyFont="1" applyBorder="1" applyAlignment="1">
      <alignment horizontal="justify" vertical="top" wrapText="1"/>
    </xf>
    <xf numFmtId="0" fontId="22" fillId="0" borderId="15" xfId="0" applyFont="1" applyBorder="1" applyAlignment="1">
      <alignment vertical="top" wrapText="1"/>
    </xf>
    <xf numFmtId="0" fontId="21" fillId="24" borderId="13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center"/>
    </xf>
    <xf numFmtId="0" fontId="30" fillId="0" borderId="16" xfId="0" applyFont="1" applyBorder="1" applyAlignment="1">
      <alignment horizontal="center" vertical="top" wrapText="1"/>
    </xf>
    <xf numFmtId="0" fontId="29" fillId="0" borderId="16" xfId="0" applyFont="1" applyBorder="1" applyAlignment="1">
      <alignment vertical="top" wrapText="1"/>
    </xf>
    <xf numFmtId="0" fontId="29" fillId="0" borderId="16" xfId="0" applyFont="1" applyBorder="1" applyAlignment="1">
      <alignment horizontal="center" vertical="top" wrapText="1"/>
    </xf>
    <xf numFmtId="49" fontId="29" fillId="0" borderId="16" xfId="0" applyNumberFormat="1" applyFont="1" applyBorder="1" applyAlignment="1">
      <alignment horizontal="center" vertical="top" wrapText="1"/>
    </xf>
    <xf numFmtId="164" fontId="29" fillId="0" borderId="16" xfId="0" applyNumberFormat="1" applyFont="1" applyBorder="1" applyAlignment="1">
      <alignment horizontal="center" vertical="top" wrapText="1"/>
    </xf>
    <xf numFmtId="0" fontId="30" fillId="0" borderId="16" xfId="0" applyFont="1" applyBorder="1" applyAlignment="1">
      <alignment vertical="top" wrapText="1"/>
    </xf>
    <xf numFmtId="49" fontId="30" fillId="0" borderId="16" xfId="0" applyNumberFormat="1" applyFont="1" applyBorder="1" applyAlignment="1">
      <alignment horizontal="center" vertical="top" wrapText="1"/>
    </xf>
    <xf numFmtId="164" fontId="30" fillId="0" borderId="16" xfId="0" applyNumberFormat="1" applyFont="1" applyBorder="1" applyAlignment="1">
      <alignment horizontal="center" vertical="top" wrapText="1"/>
    </xf>
    <xf numFmtId="0" fontId="27" fillId="0" borderId="0" xfId="0" applyFont="1" applyAlignment="1">
      <alignment wrapText="1"/>
    </xf>
    <xf numFmtId="2" fontId="29" fillId="0" borderId="16" xfId="0" applyNumberFormat="1" applyFont="1" applyBorder="1" applyAlignment="1">
      <alignment horizontal="center" vertical="top" wrapText="1"/>
    </xf>
    <xf numFmtId="2" fontId="30" fillId="0" borderId="16" xfId="0" applyNumberFormat="1" applyFont="1" applyBorder="1" applyAlignment="1">
      <alignment horizontal="center" vertical="top" wrapText="1"/>
    </xf>
    <xf numFmtId="0" fontId="31" fillId="0" borderId="16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49" fontId="30" fillId="0" borderId="17" xfId="0" applyNumberFormat="1" applyFont="1" applyBorder="1" applyAlignment="1">
      <alignment horizontal="center" vertical="top" wrapText="1"/>
    </xf>
    <xf numFmtId="0" fontId="27" fillId="0" borderId="16" xfId="0" applyFont="1" applyBorder="1" applyAlignment="1">
      <alignment horizontal="justify" wrapText="1"/>
    </xf>
    <xf numFmtId="0" fontId="30" fillId="0" borderId="18" xfId="0" applyFont="1" applyBorder="1" applyAlignment="1">
      <alignment horizontal="center" vertical="top" wrapText="1"/>
    </xf>
    <xf numFmtId="49" fontId="30" fillId="0" borderId="19" xfId="0" applyNumberFormat="1" applyFont="1" applyBorder="1" applyAlignment="1">
      <alignment horizontal="center" vertical="top" wrapText="1"/>
    </xf>
    <xf numFmtId="0" fontId="27" fillId="0" borderId="16" xfId="0" applyFont="1" applyBorder="1" applyAlignment="1">
      <alignment horizontal="right" vertical="top" wrapText="1"/>
    </xf>
    <xf numFmtId="0" fontId="30" fillId="0" borderId="16" xfId="0" applyFont="1" applyBorder="1" applyAlignment="1">
      <alignment horizontal="right" wrapText="1"/>
    </xf>
    <xf numFmtId="164" fontId="30" fillId="0" borderId="18" xfId="0" applyNumberFormat="1" applyFont="1" applyBorder="1" applyAlignment="1">
      <alignment horizontal="center" vertical="top" wrapText="1"/>
    </xf>
    <xf numFmtId="0" fontId="29" fillId="0" borderId="20" xfId="0" applyFont="1" applyBorder="1" applyAlignment="1">
      <alignment vertical="top" wrapText="1"/>
    </xf>
    <xf numFmtId="49" fontId="29" fillId="0" borderId="20" xfId="0" applyNumberFormat="1" applyFont="1" applyBorder="1" applyAlignment="1">
      <alignment horizontal="center" vertical="top" wrapText="1"/>
    </xf>
    <xf numFmtId="164" fontId="30" fillId="0" borderId="17" xfId="0" applyNumberFormat="1" applyFont="1" applyBorder="1" applyAlignment="1">
      <alignment horizontal="center" vertical="top" wrapText="1"/>
    </xf>
    <xf numFmtId="0" fontId="27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vertical="top" wrapText="1"/>
    </xf>
    <xf numFmtId="0" fontId="29" fillId="0" borderId="17" xfId="0" applyFont="1" applyBorder="1" applyAlignment="1">
      <alignment horizontal="center" vertical="top" wrapText="1"/>
    </xf>
    <xf numFmtId="49" fontId="29" fillId="0" borderId="21" xfId="0" applyNumberFormat="1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49" fontId="30" fillId="0" borderId="21" xfId="0" applyNumberFormat="1" applyFont="1" applyBorder="1" applyAlignment="1">
      <alignment horizontal="center" vertical="top" wrapText="1"/>
    </xf>
    <xf numFmtId="0" fontId="30" fillId="0" borderId="17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30" fillId="0" borderId="22" xfId="0" applyFont="1" applyBorder="1" applyAlignment="1">
      <alignment horizontal="center" vertical="top" wrapText="1"/>
    </xf>
    <xf numFmtId="49" fontId="30" fillId="0" borderId="22" xfId="0" applyNumberFormat="1" applyFont="1" applyBorder="1" applyAlignment="1">
      <alignment horizontal="center" vertical="top" wrapText="1"/>
    </xf>
    <xf numFmtId="49" fontId="30" fillId="0" borderId="23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27" fillId="0" borderId="16" xfId="0" applyFont="1" applyBorder="1" applyAlignment="1">
      <alignment vertical="top" wrapText="1"/>
    </xf>
    <xf numFmtId="0" fontId="27" fillId="0" borderId="0" xfId="0" applyFont="1" applyAlignment="1">
      <alignment/>
    </xf>
    <xf numFmtId="0" fontId="22" fillId="0" borderId="16" xfId="0" applyFont="1" applyBorder="1" applyAlignment="1">
      <alignment vertical="top" wrapText="1"/>
    </xf>
    <xf numFmtId="49" fontId="29" fillId="0" borderId="17" xfId="0" applyNumberFormat="1" applyFont="1" applyBorder="1" applyAlignment="1">
      <alignment horizontal="center" vertical="top" wrapText="1"/>
    </xf>
    <xf numFmtId="0" fontId="29" fillId="0" borderId="16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right" vertical="top" wrapText="1"/>
    </xf>
    <xf numFmtId="0" fontId="30" fillId="0" borderId="16" xfId="0" applyFont="1" applyBorder="1" applyAlignment="1">
      <alignment horizontal="justify" vertical="top" wrapText="1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center" vertical="top" wrapText="1"/>
    </xf>
    <xf numFmtId="49" fontId="30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right"/>
    </xf>
    <xf numFmtId="0" fontId="22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7" fillId="0" borderId="16" xfId="0" applyFont="1" applyBorder="1" applyAlignment="1">
      <alignment horizontal="right" wrapText="1"/>
    </xf>
    <xf numFmtId="0" fontId="33" fillId="0" borderId="0" xfId="0" applyFont="1" applyAlignment="1">
      <alignment/>
    </xf>
    <xf numFmtId="0" fontId="19" fillId="0" borderId="0" xfId="0" applyFont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21" fillId="0" borderId="16" xfId="0" applyFont="1" applyBorder="1" applyAlignment="1">
      <alignment horizontal="center" vertical="top" wrapText="1"/>
    </xf>
    <xf numFmtId="2" fontId="36" fillId="0" borderId="16" xfId="0" applyNumberFormat="1" applyFont="1" applyBorder="1" applyAlignment="1">
      <alignment horizontal="center" vertical="top" wrapText="1"/>
    </xf>
    <xf numFmtId="2" fontId="21" fillId="0" borderId="16" xfId="0" applyNumberFormat="1" applyFont="1" applyBorder="1" applyAlignment="1">
      <alignment horizontal="center" vertical="top" wrapText="1"/>
    </xf>
    <xf numFmtId="49" fontId="21" fillId="0" borderId="16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vertical="center" wrapText="1"/>
    </xf>
    <xf numFmtId="0" fontId="36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left" vertical="center" wrapText="1"/>
    </xf>
    <xf numFmtId="2" fontId="21" fillId="0" borderId="0" xfId="0" applyNumberFormat="1" applyFont="1" applyBorder="1" applyAlignment="1">
      <alignment horizontal="center" vertical="top" wrapText="1"/>
    </xf>
    <xf numFmtId="49" fontId="22" fillId="0" borderId="16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left" vertical="top" wrapText="1"/>
    </xf>
    <xf numFmtId="164" fontId="21" fillId="0" borderId="16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24" borderId="11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31" fillId="24" borderId="11" xfId="0" applyFont="1" applyFill="1" applyBorder="1" applyAlignment="1">
      <alignment vertical="top" wrapText="1"/>
    </xf>
    <xf numFmtId="0" fontId="31" fillId="24" borderId="24" xfId="0" applyFont="1" applyFill="1" applyBorder="1" applyAlignment="1">
      <alignment horizontal="justify" vertical="top" wrapText="1"/>
    </xf>
    <xf numFmtId="0" fontId="20" fillId="24" borderId="11" xfId="0" applyFont="1" applyFill="1" applyBorder="1" applyAlignment="1">
      <alignment horizontal="center" vertical="top" wrapText="1"/>
    </xf>
    <xf numFmtId="0" fontId="27" fillId="24" borderId="11" xfId="0" applyFont="1" applyFill="1" applyBorder="1" applyAlignment="1">
      <alignment vertical="top" wrapText="1"/>
    </xf>
    <xf numFmtId="0" fontId="27" fillId="24" borderId="24" xfId="0" applyFont="1" applyFill="1" applyBorder="1" applyAlignment="1">
      <alignment horizontal="justify" vertical="top" wrapText="1"/>
    </xf>
    <xf numFmtId="0" fontId="21" fillId="24" borderId="11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37" fillId="0" borderId="0" xfId="0" applyFont="1" applyAlignment="1">
      <alignment/>
    </xf>
    <xf numFmtId="0" fontId="1" fillId="0" borderId="0" xfId="93">
      <alignment/>
      <protection/>
    </xf>
    <xf numFmtId="164" fontId="1" fillId="0" borderId="0" xfId="93" applyNumberFormat="1">
      <alignment/>
      <protection/>
    </xf>
    <xf numFmtId="164" fontId="16" fillId="0" borderId="0" xfId="93" applyNumberFormat="1" applyFont="1">
      <alignment/>
      <protection/>
    </xf>
    <xf numFmtId="0" fontId="19" fillId="24" borderId="16" xfId="93" applyFont="1" applyFill="1" applyBorder="1" applyAlignment="1">
      <alignment vertical="top" wrapText="1"/>
      <protection/>
    </xf>
    <xf numFmtId="0" fontId="39" fillId="24" borderId="16" xfId="93" applyFont="1" applyFill="1" applyBorder="1" applyAlignment="1">
      <alignment horizontal="center" vertical="top" wrapText="1"/>
      <protection/>
    </xf>
    <xf numFmtId="164" fontId="19" fillId="24" borderId="16" xfId="93" applyNumberFormat="1" applyFont="1" applyFill="1" applyBorder="1" applyAlignment="1">
      <alignment horizontal="center" vertical="top" wrapText="1"/>
      <protection/>
    </xf>
    <xf numFmtId="0" fontId="19" fillId="24" borderId="16" xfId="93" applyFont="1" applyFill="1" applyBorder="1" applyAlignment="1">
      <alignment horizontal="center" vertical="top" wrapText="1"/>
      <protection/>
    </xf>
    <xf numFmtId="164" fontId="40" fillId="24" borderId="16" xfId="93" applyNumberFormat="1" applyFont="1" applyFill="1" applyBorder="1" applyAlignment="1">
      <alignment horizontal="center" vertical="top" wrapText="1"/>
      <protection/>
    </xf>
    <xf numFmtId="0" fontId="39" fillId="24" borderId="16" xfId="93" applyFont="1" applyFill="1" applyBorder="1" applyAlignment="1">
      <alignment horizontal="left" vertical="top" wrapText="1" indent="2"/>
      <protection/>
    </xf>
    <xf numFmtId="0" fontId="1" fillId="0" borderId="0" xfId="93" applyAlignment="1">
      <alignment horizontal="center" vertical="center"/>
      <protection/>
    </xf>
    <xf numFmtId="164" fontId="39" fillId="24" borderId="16" xfId="93" applyNumberFormat="1" applyFont="1" applyFill="1" applyBorder="1" applyAlignment="1">
      <alignment horizontal="center" vertical="top" wrapText="1"/>
      <protection/>
    </xf>
    <xf numFmtId="2" fontId="40" fillId="24" borderId="16" xfId="93" applyNumberFormat="1" applyFont="1" applyFill="1" applyBorder="1" applyAlignment="1">
      <alignment horizontal="center" vertical="top" wrapText="1"/>
      <protection/>
    </xf>
    <xf numFmtId="0" fontId="39" fillId="24" borderId="16" xfId="93" applyFont="1" applyFill="1" applyBorder="1" applyAlignment="1">
      <alignment horizontal="left" vertical="top" wrapText="1" indent="5"/>
      <protection/>
    </xf>
    <xf numFmtId="0" fontId="39" fillId="24" borderId="19" xfId="93" applyFont="1" applyFill="1" applyBorder="1" applyAlignment="1">
      <alignment horizontal="center" vertical="top" wrapText="1"/>
      <protection/>
    </xf>
    <xf numFmtId="0" fontId="19" fillId="24" borderId="19" xfId="93" applyFont="1" applyFill="1" applyBorder="1" applyAlignment="1">
      <alignment horizontal="center" vertical="top" wrapText="1"/>
      <protection/>
    </xf>
    <xf numFmtId="164" fontId="41" fillId="24" borderId="16" xfId="93" applyNumberFormat="1" applyFont="1" applyFill="1" applyBorder="1" applyAlignment="1">
      <alignment horizontal="center" vertical="top" wrapText="1"/>
      <protection/>
    </xf>
    <xf numFmtId="0" fontId="19" fillId="24" borderId="20" xfId="93" applyFont="1" applyFill="1" applyBorder="1" applyAlignment="1">
      <alignment horizontal="center" vertical="top" wrapText="1"/>
      <protection/>
    </xf>
    <xf numFmtId="164" fontId="41" fillId="0" borderId="16" xfId="0" applyNumberFormat="1" applyFont="1" applyFill="1" applyBorder="1" applyAlignment="1">
      <alignment horizontal="center"/>
    </xf>
    <xf numFmtId="0" fontId="19" fillId="24" borderId="16" xfId="93" applyFont="1" applyFill="1" applyBorder="1" applyAlignment="1">
      <alignment horizontal="left" vertical="top" wrapText="1" indent="4"/>
      <protection/>
    </xf>
    <xf numFmtId="164" fontId="22" fillId="0" borderId="16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43" fillId="0" borderId="0" xfId="93" applyFont="1">
      <alignment/>
      <protection/>
    </xf>
    <xf numFmtId="0" fontId="45" fillId="24" borderId="16" xfId="93" applyFont="1" applyFill="1" applyBorder="1" applyAlignment="1">
      <alignment horizontal="center" vertical="top" wrapText="1"/>
      <protection/>
    </xf>
    <xf numFmtId="0" fontId="46" fillId="24" borderId="16" xfId="93" applyFont="1" applyFill="1" applyBorder="1" applyAlignment="1">
      <alignment horizontal="center" vertical="top" wrapText="1"/>
      <protection/>
    </xf>
    <xf numFmtId="0" fontId="21" fillId="0" borderId="0" xfId="93" applyFont="1">
      <alignment/>
      <protection/>
    </xf>
    <xf numFmtId="0" fontId="45" fillId="24" borderId="16" xfId="93" applyFont="1" applyFill="1" applyBorder="1" applyAlignment="1">
      <alignment vertical="top" wrapText="1"/>
      <protection/>
    </xf>
    <xf numFmtId="0" fontId="46" fillId="24" borderId="19" xfId="93" applyFont="1" applyFill="1" applyBorder="1" applyAlignment="1">
      <alignment horizontal="center" vertical="top" wrapText="1"/>
      <protection/>
    </xf>
    <xf numFmtId="164" fontId="46" fillId="24" borderId="20" xfId="93" applyNumberFormat="1" applyFont="1" applyFill="1" applyBorder="1" applyAlignment="1">
      <alignment horizontal="center" vertical="top" wrapText="1"/>
      <protection/>
    </xf>
    <xf numFmtId="0" fontId="19" fillId="0" borderId="0" xfId="93" applyFont="1">
      <alignment/>
      <protection/>
    </xf>
    <xf numFmtId="2" fontId="19" fillId="24" borderId="16" xfId="93" applyNumberFormat="1" applyFont="1" applyFill="1" applyBorder="1" applyAlignment="1">
      <alignment horizontal="center" vertical="top" wrapText="1"/>
      <protection/>
    </xf>
    <xf numFmtId="2" fontId="39" fillId="24" borderId="16" xfId="93" applyNumberFormat="1" applyFont="1" applyFill="1" applyBorder="1" applyAlignment="1">
      <alignment horizontal="center" vertical="top" wrapText="1"/>
      <protection/>
    </xf>
    <xf numFmtId="2" fontId="39" fillId="24" borderId="20" xfId="93" applyNumberFormat="1" applyFont="1" applyFill="1" applyBorder="1" applyAlignment="1">
      <alignment horizontal="center" vertical="top" wrapText="1"/>
      <protection/>
    </xf>
    <xf numFmtId="0" fontId="47" fillId="0" borderId="16" xfId="93" applyFont="1" applyBorder="1">
      <alignment/>
      <protection/>
    </xf>
    <xf numFmtId="0" fontId="23" fillId="0" borderId="1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9" fillId="0" borderId="16" xfId="93" applyFont="1" applyBorder="1">
      <alignment/>
      <protection/>
    </xf>
    <xf numFmtId="164" fontId="19" fillId="0" borderId="16" xfId="93" applyNumberFormat="1" applyFont="1" applyBorder="1">
      <alignment/>
      <protection/>
    </xf>
    <xf numFmtId="0" fontId="22" fillId="0" borderId="20" xfId="0" applyFont="1" applyBorder="1" applyAlignment="1">
      <alignment vertical="top" wrapText="1"/>
    </xf>
    <xf numFmtId="164" fontId="22" fillId="0" borderId="2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164" fontId="2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7" fillId="24" borderId="16" xfId="93" applyFont="1" applyFill="1" applyBorder="1" applyAlignment="1">
      <alignment horizontal="center" vertical="top" wrapText="1"/>
      <protection/>
    </xf>
    <xf numFmtId="2" fontId="1" fillId="0" borderId="0" xfId="93" applyNumberFormat="1">
      <alignment/>
      <protection/>
    </xf>
    <xf numFmtId="0" fontId="39" fillId="0" borderId="0" xfId="93" applyFont="1">
      <alignment/>
      <protection/>
    </xf>
    <xf numFmtId="0" fontId="39" fillId="0" borderId="0" xfId="93" applyFont="1" applyAlignment="1">
      <alignment horizontal="left" indent="2"/>
      <protection/>
    </xf>
    <xf numFmtId="0" fontId="19" fillId="0" borderId="0" xfId="93" applyFont="1" applyAlignment="1">
      <alignment vertical="top"/>
      <protection/>
    </xf>
    <xf numFmtId="164" fontId="30" fillId="25" borderId="16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wrapText="1"/>
    </xf>
    <xf numFmtId="0" fontId="27" fillId="0" borderId="0" xfId="0" applyFont="1" applyBorder="1" applyAlignment="1">
      <alignment/>
    </xf>
    <xf numFmtId="0" fontId="41" fillId="0" borderId="0" xfId="0" applyFont="1" applyAlignment="1">
      <alignment/>
    </xf>
    <xf numFmtId="2" fontId="22" fillId="0" borderId="16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36" fillId="0" borderId="16" xfId="0" applyFont="1" applyBorder="1" applyAlignment="1">
      <alignment horizontal="center" vertical="top"/>
    </xf>
    <xf numFmtId="164" fontId="29" fillId="0" borderId="0" xfId="0" applyNumberFormat="1" applyFont="1" applyBorder="1" applyAlignment="1">
      <alignment horizontal="center" vertical="top" wrapText="1"/>
    </xf>
    <xf numFmtId="0" fontId="30" fillId="0" borderId="19" xfId="0" applyFont="1" applyBorder="1" applyAlignment="1">
      <alignment horizontal="justify" vertical="top" wrapText="1"/>
    </xf>
    <xf numFmtId="164" fontId="29" fillId="0" borderId="25" xfId="0" applyNumberFormat="1" applyFont="1" applyBorder="1" applyAlignment="1">
      <alignment horizontal="center" vertical="top" wrapText="1"/>
    </xf>
    <xf numFmtId="0" fontId="49" fillId="0" borderId="25" xfId="0" applyFont="1" applyBorder="1" applyAlignment="1">
      <alignment horizontal="left" vertical="top" wrapText="1"/>
    </xf>
    <xf numFmtId="2" fontId="20" fillId="0" borderId="16" xfId="0" applyNumberFormat="1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/>
    </xf>
    <xf numFmtId="0" fontId="20" fillId="24" borderId="11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27" fillId="0" borderId="26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0" fontId="53" fillId="0" borderId="16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22" fillId="26" borderId="28" xfId="0" applyFont="1" applyFill="1" applyBorder="1" applyAlignment="1">
      <alignment vertical="top" wrapText="1"/>
    </xf>
    <xf numFmtId="0" fontId="22" fillId="24" borderId="29" xfId="0" applyFont="1" applyFill="1" applyBorder="1" applyAlignment="1">
      <alignment vertical="top" wrapText="1"/>
    </xf>
    <xf numFmtId="0" fontId="22" fillId="26" borderId="25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21" fillId="24" borderId="30" xfId="0" applyFont="1" applyFill="1" applyBorder="1" applyAlignment="1">
      <alignment vertical="top" wrapText="1"/>
    </xf>
    <xf numFmtId="0" fontId="21" fillId="26" borderId="25" xfId="0" applyFont="1" applyFill="1" applyBorder="1" applyAlignment="1">
      <alignment vertical="top" wrapText="1"/>
    </xf>
    <xf numFmtId="0" fontId="23" fillId="24" borderId="29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vertical="top" wrapText="1"/>
    </xf>
    <xf numFmtId="164" fontId="50" fillId="0" borderId="0" xfId="0" applyNumberFormat="1" applyFont="1" applyAlignment="1">
      <alignment/>
    </xf>
    <xf numFmtId="0" fontId="51" fillId="24" borderId="12" xfId="0" applyFont="1" applyFill="1" applyBorder="1" applyAlignment="1">
      <alignment horizontal="justify" vertical="top" wrapText="1"/>
    </xf>
    <xf numFmtId="164" fontId="29" fillId="0" borderId="20" xfId="0" applyNumberFormat="1" applyFont="1" applyBorder="1" applyAlignment="1">
      <alignment horizontal="center" vertical="top" wrapText="1"/>
    </xf>
    <xf numFmtId="0" fontId="23" fillId="26" borderId="25" xfId="0" applyFont="1" applyFill="1" applyBorder="1" applyAlignment="1">
      <alignment horizontal="center" wrapText="1"/>
    </xf>
    <xf numFmtId="0" fontId="30" fillId="0" borderId="25" xfId="0" applyFont="1" applyBorder="1" applyAlignment="1">
      <alignment horizontal="center" vertical="top" wrapText="1"/>
    </xf>
    <xf numFmtId="0" fontId="29" fillId="0" borderId="25" xfId="0" applyFont="1" applyBorder="1" applyAlignment="1">
      <alignment vertical="top" wrapText="1"/>
    </xf>
    <xf numFmtId="49" fontId="29" fillId="0" borderId="25" xfId="0" applyNumberFormat="1" applyFont="1" applyBorder="1" applyAlignment="1">
      <alignment horizontal="center" vertical="top" wrapText="1"/>
    </xf>
    <xf numFmtId="0" fontId="30" fillId="0" borderId="25" xfId="0" applyFont="1" applyBorder="1" applyAlignment="1">
      <alignment vertical="top" wrapText="1"/>
    </xf>
    <xf numFmtId="49" fontId="30" fillId="0" borderId="25" xfId="0" applyNumberFormat="1" applyFont="1" applyBorder="1" applyAlignment="1">
      <alignment horizontal="center" vertical="top" wrapText="1"/>
    </xf>
    <xf numFmtId="164" fontId="30" fillId="0" borderId="25" xfId="0" applyNumberFormat="1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27" fillId="0" borderId="25" xfId="0" applyFont="1" applyBorder="1" applyAlignment="1">
      <alignment wrapText="1"/>
    </xf>
    <xf numFmtId="2" fontId="29" fillId="0" borderId="25" xfId="0" applyNumberFormat="1" applyFont="1" applyBorder="1" applyAlignment="1">
      <alignment horizontal="center" vertical="top" wrapText="1"/>
    </xf>
    <xf numFmtId="2" fontId="30" fillId="0" borderId="25" xfId="0" applyNumberFormat="1" applyFont="1" applyBorder="1" applyAlignment="1">
      <alignment horizontal="center" vertical="top" wrapText="1"/>
    </xf>
    <xf numFmtId="164" fontId="30" fillId="25" borderId="25" xfId="0" applyNumberFormat="1" applyFont="1" applyFill="1" applyBorder="1" applyAlignment="1">
      <alignment horizontal="center" vertical="top" wrapText="1"/>
    </xf>
    <xf numFmtId="0" fontId="31" fillId="0" borderId="25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25" xfId="0" applyFont="1" applyBorder="1" applyAlignment="1">
      <alignment horizontal="justify" wrapText="1"/>
    </xf>
    <xf numFmtId="0" fontId="27" fillId="0" borderId="25" xfId="0" applyFont="1" applyBorder="1" applyAlignment="1">
      <alignment horizontal="right" wrapText="1"/>
    </xf>
    <xf numFmtId="0" fontId="30" fillId="0" borderId="25" xfId="0" applyFont="1" applyBorder="1" applyAlignment="1">
      <alignment horizontal="right" wrapText="1"/>
    </xf>
    <xf numFmtId="0" fontId="27" fillId="0" borderId="25" xfId="0" applyFont="1" applyBorder="1" applyAlignment="1">
      <alignment horizontal="right" vertical="top" wrapText="1"/>
    </xf>
    <xf numFmtId="0" fontId="27" fillId="0" borderId="25" xfId="0" applyFont="1" applyBorder="1" applyAlignment="1">
      <alignment vertical="center" wrapText="1"/>
    </xf>
    <xf numFmtId="0" fontId="29" fillId="0" borderId="25" xfId="0" applyFont="1" applyBorder="1" applyAlignment="1">
      <alignment horizontal="center" vertical="top" wrapText="1"/>
    </xf>
    <xf numFmtId="0" fontId="27" fillId="0" borderId="25" xfId="0" applyFont="1" applyBorder="1" applyAlignment="1">
      <alignment/>
    </xf>
    <xf numFmtId="0" fontId="30" fillId="0" borderId="26" xfId="0" applyFont="1" applyBorder="1" applyAlignment="1">
      <alignment vertical="top" wrapText="1"/>
    </xf>
    <xf numFmtId="49" fontId="30" fillId="0" borderId="26" xfId="0" applyNumberFormat="1" applyFont="1" applyBorder="1" applyAlignment="1">
      <alignment horizontal="center" vertical="top" wrapText="1"/>
    </xf>
    <xf numFmtId="164" fontId="30" fillId="0" borderId="26" xfId="0" applyNumberFormat="1" applyFont="1" applyBorder="1" applyAlignment="1">
      <alignment horizontal="center" vertical="top" wrapText="1"/>
    </xf>
    <xf numFmtId="0" fontId="29" fillId="0" borderId="31" xfId="0" applyFont="1" applyBorder="1" applyAlignment="1">
      <alignment horizontal="left" vertical="top" wrapText="1"/>
    </xf>
    <xf numFmtId="0" fontId="30" fillId="0" borderId="32" xfId="0" applyFont="1" applyBorder="1" applyAlignment="1">
      <alignment horizontal="right" vertical="top" wrapText="1"/>
    </xf>
    <xf numFmtId="0" fontId="30" fillId="0" borderId="32" xfId="0" applyFont="1" applyBorder="1" applyAlignment="1">
      <alignment horizontal="justify" vertical="top" wrapText="1"/>
    </xf>
    <xf numFmtId="164" fontId="29" fillId="0" borderId="32" xfId="0" applyNumberFormat="1" applyFont="1" applyBorder="1" applyAlignment="1">
      <alignment horizontal="center" vertical="top" wrapText="1"/>
    </xf>
    <xf numFmtId="164" fontId="29" fillId="0" borderId="33" xfId="0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vertical="top" wrapText="1"/>
    </xf>
    <xf numFmtId="49" fontId="29" fillId="0" borderId="27" xfId="0" applyNumberFormat="1" applyFont="1" applyBorder="1" applyAlignment="1">
      <alignment horizontal="center" vertical="top" wrapText="1"/>
    </xf>
    <xf numFmtId="164" fontId="29" fillId="0" borderId="27" xfId="0" applyNumberFormat="1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30" fillId="0" borderId="34" xfId="0" applyFont="1" applyBorder="1" applyAlignment="1">
      <alignment horizontal="center" vertical="top" wrapText="1"/>
    </xf>
    <xf numFmtId="0" fontId="30" fillId="0" borderId="35" xfId="0" applyFont="1" applyBorder="1" applyAlignment="1">
      <alignment horizontal="center" vertical="top" wrapText="1"/>
    </xf>
    <xf numFmtId="0" fontId="21" fillId="24" borderId="34" xfId="0" applyFont="1" applyFill="1" applyBorder="1" applyAlignment="1">
      <alignment horizontal="center" wrapText="1"/>
    </xf>
    <xf numFmtId="0" fontId="21" fillId="24" borderId="36" xfId="0" applyFont="1" applyFill="1" applyBorder="1" applyAlignment="1">
      <alignment horizontal="center" wrapText="1"/>
    </xf>
    <xf numFmtId="0" fontId="27" fillId="24" borderId="25" xfId="0" applyFont="1" applyFill="1" applyBorder="1" applyAlignment="1">
      <alignment horizontal="center" wrapText="1"/>
    </xf>
    <xf numFmtId="0" fontId="27" fillId="24" borderId="25" xfId="0" applyFont="1" applyFill="1" applyBorder="1" applyAlignment="1">
      <alignment vertical="top" wrapText="1"/>
    </xf>
    <xf numFmtId="164" fontId="29" fillId="24" borderId="25" xfId="0" applyNumberFormat="1" applyFont="1" applyFill="1" applyBorder="1" applyAlignment="1">
      <alignment horizontal="center" wrapText="1"/>
    </xf>
    <xf numFmtId="0" fontId="30" fillId="24" borderId="25" xfId="0" applyFont="1" applyFill="1" applyBorder="1" applyAlignment="1">
      <alignment vertical="top" wrapText="1"/>
    </xf>
    <xf numFmtId="164" fontId="30" fillId="24" borderId="25" xfId="0" applyNumberFormat="1" applyFont="1" applyFill="1" applyBorder="1" applyAlignment="1">
      <alignment horizontal="center" wrapText="1"/>
    </xf>
    <xf numFmtId="0" fontId="27" fillId="24" borderId="25" xfId="0" applyFont="1" applyFill="1" applyBorder="1" applyAlignment="1">
      <alignment horizontal="justify" vertical="top" wrapText="1"/>
    </xf>
    <xf numFmtId="0" fontId="31" fillId="24" borderId="25" xfId="0" applyFont="1" applyFill="1" applyBorder="1" applyAlignment="1">
      <alignment vertical="top" wrapText="1"/>
    </xf>
    <xf numFmtId="49" fontId="30" fillId="0" borderId="25" xfId="0" applyNumberFormat="1" applyFont="1" applyBorder="1" applyAlignment="1">
      <alignment/>
    </xf>
    <xf numFmtId="0" fontId="30" fillId="0" borderId="25" xfId="0" applyFont="1" applyBorder="1" applyAlignment="1">
      <alignment wrapText="1"/>
    </xf>
    <xf numFmtId="0" fontId="29" fillId="24" borderId="25" xfId="0" applyFont="1" applyFill="1" applyBorder="1" applyAlignment="1">
      <alignment horizontal="center" wrapText="1"/>
    </xf>
    <xf numFmtId="0" fontId="30" fillId="24" borderId="25" xfId="0" applyFont="1" applyFill="1" applyBorder="1" applyAlignment="1">
      <alignment horizontal="center" wrapText="1"/>
    </xf>
    <xf numFmtId="0" fontId="29" fillId="24" borderId="25" xfId="0" applyFont="1" applyFill="1" applyBorder="1" applyAlignment="1">
      <alignment vertical="top" wrapText="1"/>
    </xf>
    <xf numFmtId="0" fontId="29" fillId="0" borderId="25" xfId="0" applyFont="1" applyBorder="1" applyAlignment="1">
      <alignment horizontal="justify" vertical="top" wrapText="1"/>
    </xf>
    <xf numFmtId="0" fontId="30" fillId="0" borderId="25" xfId="0" applyFont="1" applyBorder="1" applyAlignment="1">
      <alignment horizontal="justify" vertical="top" wrapText="1"/>
    </xf>
    <xf numFmtId="0" fontId="27" fillId="26" borderId="25" xfId="0" applyFont="1" applyFill="1" applyBorder="1" applyAlignment="1">
      <alignment vertical="top" wrapText="1"/>
    </xf>
    <xf numFmtId="0" fontId="30" fillId="26" borderId="25" xfId="0" applyFont="1" applyFill="1" applyBorder="1" applyAlignment="1">
      <alignment vertical="top" wrapText="1"/>
    </xf>
    <xf numFmtId="0" fontId="29" fillId="26" borderId="25" xfId="0" applyFont="1" applyFill="1" applyBorder="1" applyAlignment="1">
      <alignment horizontal="center" wrapText="1"/>
    </xf>
    <xf numFmtId="0" fontId="30" fillId="0" borderId="25" xfId="0" applyFont="1" applyBorder="1" applyAlignment="1">
      <alignment/>
    </xf>
    <xf numFmtId="0" fontId="27" fillId="24" borderId="26" xfId="0" applyFont="1" applyFill="1" applyBorder="1" applyAlignment="1">
      <alignment vertical="top" wrapText="1"/>
    </xf>
    <xf numFmtId="0" fontId="30" fillId="24" borderId="26" xfId="0" applyFont="1" applyFill="1" applyBorder="1" applyAlignment="1">
      <alignment vertical="top" wrapText="1"/>
    </xf>
    <xf numFmtId="0" fontId="30" fillId="24" borderId="26" xfId="0" applyFont="1" applyFill="1" applyBorder="1" applyAlignment="1">
      <alignment horizontal="center" wrapText="1"/>
    </xf>
    <xf numFmtId="164" fontId="29" fillId="24" borderId="37" xfId="0" applyNumberFormat="1" applyFont="1" applyFill="1" applyBorder="1" applyAlignment="1">
      <alignment horizontal="center" wrapText="1"/>
    </xf>
    <xf numFmtId="164" fontId="29" fillId="24" borderId="38" xfId="0" applyNumberFormat="1" applyFont="1" applyFill="1" applyBorder="1" applyAlignment="1">
      <alignment horizontal="center" wrapText="1"/>
    </xf>
    <xf numFmtId="164" fontId="30" fillId="0" borderId="19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24" borderId="24" xfId="0" applyFont="1" applyFill="1" applyBorder="1" applyAlignment="1">
      <alignment horizontal="right" vertical="top" wrapText="1"/>
    </xf>
    <xf numFmtId="0" fontId="21" fillId="24" borderId="0" xfId="0" applyFont="1" applyFill="1" applyBorder="1" applyAlignment="1">
      <alignment horizontal="right" vertical="top" wrapText="1"/>
    </xf>
    <xf numFmtId="0" fontId="20" fillId="24" borderId="13" xfId="0" applyFont="1" applyFill="1" applyBorder="1" applyAlignment="1">
      <alignment wrapText="1"/>
    </xf>
    <xf numFmtId="0" fontId="31" fillId="24" borderId="39" xfId="0" applyFont="1" applyFill="1" applyBorder="1" applyAlignment="1">
      <alignment wrapText="1"/>
    </xf>
    <xf numFmtId="0" fontId="31" fillId="24" borderId="37" xfId="0" applyFont="1" applyFill="1" applyBorder="1" applyAlignment="1">
      <alignment wrapText="1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35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22" fillId="0" borderId="24" xfId="0" applyFont="1" applyBorder="1" applyAlignment="1">
      <alignment horizontal="right"/>
    </xf>
    <xf numFmtId="0" fontId="31" fillId="24" borderId="13" xfId="0" applyFont="1" applyFill="1" applyBorder="1" applyAlignment="1">
      <alignment horizontal="justify" vertical="top" wrapText="1"/>
    </xf>
    <xf numFmtId="0" fontId="35" fillId="0" borderId="0" xfId="93" applyFont="1" applyBorder="1" applyAlignment="1">
      <alignment horizontal="center" vertical="center"/>
      <protection/>
    </xf>
    <xf numFmtId="0" fontId="38" fillId="0" borderId="0" xfId="93" applyFont="1" applyBorder="1" applyAlignment="1">
      <alignment horizontal="center"/>
      <protection/>
    </xf>
    <xf numFmtId="0" fontId="20" fillId="0" borderId="0" xfId="93" applyFont="1" applyBorder="1" applyAlignment="1">
      <alignment horizontal="center" wrapText="1"/>
      <protection/>
    </xf>
    <xf numFmtId="0" fontId="20" fillId="0" borderId="40" xfId="93" applyFont="1" applyBorder="1" applyAlignment="1">
      <alignment horizontal="center" vertical="top" wrapText="1"/>
      <protection/>
    </xf>
    <xf numFmtId="0" fontId="20" fillId="0" borderId="0" xfId="93" applyFont="1" applyBorder="1" applyAlignment="1">
      <alignment horizontal="center" vertical="center" wrapText="1"/>
      <protection/>
    </xf>
    <xf numFmtId="0" fontId="20" fillId="0" borderId="40" xfId="93" applyFont="1" applyBorder="1" applyAlignment="1">
      <alignment horizontal="center" wrapText="1"/>
      <protection/>
    </xf>
    <xf numFmtId="0" fontId="42" fillId="0" borderId="0" xfId="93" applyFont="1" applyBorder="1" applyAlignment="1">
      <alignment horizontal="center" vertical="center"/>
      <protection/>
    </xf>
    <xf numFmtId="0" fontId="44" fillId="0" borderId="0" xfId="93" applyFont="1" applyBorder="1" applyAlignment="1">
      <alignment horizontal="center" wrapText="1"/>
      <protection/>
    </xf>
    <xf numFmtId="0" fontId="35" fillId="0" borderId="41" xfId="93" applyFont="1" applyBorder="1" applyAlignment="1">
      <alignment horizontal="center" vertical="center"/>
      <protection/>
    </xf>
    <xf numFmtId="0" fontId="35" fillId="0" borderId="0" xfId="93" applyFont="1" applyBorder="1" applyAlignment="1">
      <alignment horizontal="center"/>
      <protection/>
    </xf>
    <xf numFmtId="0" fontId="35" fillId="0" borderId="41" xfId="93" applyFont="1" applyBorder="1" applyAlignment="1">
      <alignment horizont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Сметы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23.57421875" style="0" customWidth="1"/>
    <col min="2" max="2" width="71.28125" style="0" customWidth="1"/>
    <col min="3" max="3" width="11.8515625" style="0" customWidth="1"/>
    <col min="6" max="6" width="25.8515625" style="0" customWidth="1"/>
    <col min="7" max="7" width="48.421875" style="0" customWidth="1"/>
    <col min="8" max="8" width="10.421875" style="0" customWidth="1"/>
  </cols>
  <sheetData>
    <row r="1" spans="1:3" ht="12.75">
      <c r="A1" s="247" t="s">
        <v>0</v>
      </c>
      <c r="B1" s="247"/>
      <c r="C1" s="247"/>
    </row>
    <row r="2" spans="1:3" ht="12.75">
      <c r="A2" s="247" t="s">
        <v>1</v>
      </c>
      <c r="B2" s="247"/>
      <c r="C2" s="247"/>
    </row>
    <row r="3" spans="1:3" ht="12.75">
      <c r="A3" s="247" t="s">
        <v>2</v>
      </c>
      <c r="B3" s="247"/>
      <c r="C3" s="247"/>
    </row>
    <row r="4" spans="1:3" ht="12.75">
      <c r="A4" s="247" t="s">
        <v>463</v>
      </c>
      <c r="B4" s="247"/>
      <c r="C4" s="247"/>
    </row>
    <row r="5" ht="7.5" customHeight="1">
      <c r="A5" s="1" t="s">
        <v>3</v>
      </c>
    </row>
    <row r="6" spans="1:3" ht="15.75">
      <c r="A6" s="249" t="s">
        <v>4</v>
      </c>
      <c r="B6" s="249"/>
      <c r="C6" s="249"/>
    </row>
    <row r="7" spans="1:3" ht="13.5" customHeight="1">
      <c r="A7" s="249" t="s">
        <v>419</v>
      </c>
      <c r="B7" s="249"/>
      <c r="C7" s="249"/>
    </row>
    <row r="8" ht="15.75" customHeight="1" hidden="1">
      <c r="A8" s="2" t="s">
        <v>5</v>
      </c>
    </row>
    <row r="9" spans="1:3" ht="14.25" customHeight="1" thickBot="1">
      <c r="A9" s="250" t="s">
        <v>6</v>
      </c>
      <c r="B9" s="251"/>
      <c r="C9" s="251"/>
    </row>
    <row r="10" spans="1:3" ht="63.75" thickBot="1">
      <c r="A10" s="222" t="s">
        <v>7</v>
      </c>
      <c r="B10" s="221" t="s">
        <v>8</v>
      </c>
      <c r="C10" s="221" t="s">
        <v>9</v>
      </c>
    </row>
    <row r="11" spans="1:6" s="170" customFormat="1" ht="18" customHeight="1" thickBot="1">
      <c r="A11" s="169" t="s">
        <v>439</v>
      </c>
      <c r="B11" s="182" t="s">
        <v>440</v>
      </c>
      <c r="C11" s="5">
        <f>C12+C21+C29+C32+C19+C35+C17</f>
        <v>15204.199999999999</v>
      </c>
      <c r="D11" s="183">
        <f>C12+C19</f>
        <v>11824</v>
      </c>
      <c r="F11" s="170">
        <f>C11*100/C43</f>
        <v>98.0391145386664</v>
      </c>
    </row>
    <row r="12" spans="1:3" s="170" customFormat="1" ht="16.5" customHeight="1">
      <c r="A12" s="169" t="s">
        <v>437</v>
      </c>
      <c r="B12" s="182" t="s">
        <v>438</v>
      </c>
      <c r="C12" s="5">
        <f>C13</f>
        <v>11814</v>
      </c>
    </row>
    <row r="13" spans="1:6" ht="17.25" customHeight="1">
      <c r="A13" s="4" t="s">
        <v>10</v>
      </c>
      <c r="B13" s="7" t="s">
        <v>11</v>
      </c>
      <c r="C13" s="8">
        <f>C14+C15+C16</f>
        <v>11814</v>
      </c>
      <c r="F13">
        <f>C13*100/C43</f>
        <v>76.17856244720569</v>
      </c>
    </row>
    <row r="14" spans="1:3" ht="63.75" customHeight="1">
      <c r="A14" s="4" t="s">
        <v>12</v>
      </c>
      <c r="B14" s="9" t="s">
        <v>13</v>
      </c>
      <c r="C14" s="8">
        <v>11749</v>
      </c>
    </row>
    <row r="15" spans="1:3" ht="96" customHeight="1">
      <c r="A15" s="4" t="s">
        <v>14</v>
      </c>
      <c r="B15" s="9" t="s">
        <v>15</v>
      </c>
      <c r="C15" s="8">
        <v>35</v>
      </c>
    </row>
    <row r="16" spans="1:3" ht="48" customHeight="1" thickBot="1">
      <c r="A16" s="4" t="s">
        <v>16</v>
      </c>
      <c r="B16" s="9" t="s">
        <v>17</v>
      </c>
      <c r="C16" s="8">
        <v>30</v>
      </c>
    </row>
    <row r="17" spans="1:3" s="170" customFormat="1" ht="48" customHeight="1" thickBot="1">
      <c r="A17" s="169" t="s">
        <v>434</v>
      </c>
      <c r="B17" s="184" t="s">
        <v>464</v>
      </c>
      <c r="C17" s="5">
        <f>C18</f>
        <v>1570.9</v>
      </c>
    </row>
    <row r="18" spans="1:3" ht="48" customHeight="1" thickBot="1">
      <c r="A18" s="4" t="s">
        <v>435</v>
      </c>
      <c r="B18" s="9" t="s">
        <v>436</v>
      </c>
      <c r="C18" s="8">
        <v>1570.9</v>
      </c>
    </row>
    <row r="19" spans="1:3" ht="16.5" thickBot="1">
      <c r="A19" s="10" t="s">
        <v>18</v>
      </c>
      <c r="B19" s="11" t="s">
        <v>19</v>
      </c>
      <c r="C19" s="12">
        <f>C20</f>
        <v>10</v>
      </c>
    </row>
    <row r="20" spans="1:3" ht="15.75">
      <c r="A20" s="10" t="s">
        <v>20</v>
      </c>
      <c r="B20" s="11" t="s">
        <v>21</v>
      </c>
      <c r="C20" s="13">
        <v>10</v>
      </c>
    </row>
    <row r="21" spans="1:3" ht="18" customHeight="1">
      <c r="A21" s="4" t="s">
        <v>22</v>
      </c>
      <c r="B21" s="7" t="s">
        <v>23</v>
      </c>
      <c r="C21" s="12">
        <f>C22+C24</f>
        <v>1688.3</v>
      </c>
    </row>
    <row r="22" spans="1:3" ht="18.75" customHeight="1">
      <c r="A22" s="4" t="s">
        <v>24</v>
      </c>
      <c r="B22" s="7" t="s">
        <v>25</v>
      </c>
      <c r="C22" s="13">
        <f>C23</f>
        <v>230</v>
      </c>
    </row>
    <row r="23" spans="1:3" ht="47.25">
      <c r="A23" s="4" t="s">
        <v>26</v>
      </c>
      <c r="B23" s="7" t="s">
        <v>27</v>
      </c>
      <c r="C23" s="13">
        <v>230</v>
      </c>
    </row>
    <row r="24" spans="1:6" ht="15" customHeight="1">
      <c r="A24" s="4" t="s">
        <v>28</v>
      </c>
      <c r="B24" s="7" t="s">
        <v>29</v>
      </c>
      <c r="C24" s="13">
        <f>C25+C27</f>
        <v>1458.3</v>
      </c>
      <c r="F24">
        <f>C24*100/C43</f>
        <v>9.403351753577118</v>
      </c>
    </row>
    <row r="25" spans="1:3" ht="50.25" customHeight="1">
      <c r="A25" s="4" t="s">
        <v>30</v>
      </c>
      <c r="B25" s="9" t="s">
        <v>31</v>
      </c>
      <c r="C25" s="13">
        <f>C26</f>
        <v>658.3</v>
      </c>
    </row>
    <row r="26" spans="1:5" ht="65.25" customHeight="1">
      <c r="A26" s="4" t="s">
        <v>32</v>
      </c>
      <c r="B26" s="7" t="s">
        <v>33</v>
      </c>
      <c r="C26" s="13">
        <f>650+8.3</f>
        <v>658.3</v>
      </c>
      <c r="E26" t="e">
        <f>C27+#REF!</f>
        <v>#REF!</v>
      </c>
    </row>
    <row r="27" spans="1:3" ht="46.5" customHeight="1">
      <c r="A27" s="4" t="s">
        <v>34</v>
      </c>
      <c r="B27" s="9" t="s">
        <v>35</v>
      </c>
      <c r="C27" s="13">
        <f>C28</f>
        <v>800</v>
      </c>
    </row>
    <row r="28" spans="1:5" ht="64.5" customHeight="1">
      <c r="A28" s="4" t="s">
        <v>36</v>
      </c>
      <c r="B28" s="7" t="s">
        <v>37</v>
      </c>
      <c r="C28" s="13">
        <v>800</v>
      </c>
      <c r="E28" t="e">
        <f>#REF!+C29+C32+#REF!+C35</f>
        <v>#REF!</v>
      </c>
    </row>
    <row r="29" spans="1:3" ht="31.5" customHeight="1" thickBot="1">
      <c r="A29" s="4" t="s">
        <v>38</v>
      </c>
      <c r="B29" s="7" t="s">
        <v>39</v>
      </c>
      <c r="C29" s="12">
        <f>C31</f>
        <v>53</v>
      </c>
    </row>
    <row r="30" spans="1:3" ht="79.5" customHeight="1" thickBot="1">
      <c r="A30" s="14" t="s">
        <v>40</v>
      </c>
      <c r="B30" s="9" t="s">
        <v>41</v>
      </c>
      <c r="C30" s="15">
        <f>C31</f>
        <v>53</v>
      </c>
    </row>
    <row r="31" spans="1:3" ht="66" customHeight="1" thickBot="1">
      <c r="A31" s="4" t="s">
        <v>42</v>
      </c>
      <c r="B31" s="7" t="s">
        <v>43</v>
      </c>
      <c r="C31" s="13">
        <v>53</v>
      </c>
    </row>
    <row r="32" spans="1:7" ht="32.25" thickBot="1">
      <c r="A32" s="16" t="s">
        <v>44</v>
      </c>
      <c r="B32" s="17" t="s">
        <v>45</v>
      </c>
      <c r="C32" s="13">
        <f>C33</f>
        <v>53</v>
      </c>
      <c r="G32" s="175"/>
    </row>
    <row r="33" spans="1:3" ht="16.5" customHeight="1" thickBot="1">
      <c r="A33" s="18" t="s">
        <v>46</v>
      </c>
      <c r="B33" s="19" t="s">
        <v>47</v>
      </c>
      <c r="C33" s="13">
        <f>C34</f>
        <v>53</v>
      </c>
    </row>
    <row r="34" spans="1:3" ht="31.5">
      <c r="A34" s="16" t="s">
        <v>48</v>
      </c>
      <c r="B34" s="20" t="s">
        <v>49</v>
      </c>
      <c r="C34" s="13">
        <v>53</v>
      </c>
    </row>
    <row r="35" spans="1:3" ht="15" customHeight="1">
      <c r="A35" s="16" t="s">
        <v>50</v>
      </c>
      <c r="B35" s="17" t="s">
        <v>51</v>
      </c>
      <c r="C35" s="13">
        <f>C36</f>
        <v>15</v>
      </c>
    </row>
    <row r="36" spans="1:3" ht="15.75" customHeight="1">
      <c r="A36" s="18" t="s">
        <v>52</v>
      </c>
      <c r="B36" s="19" t="s">
        <v>53</v>
      </c>
      <c r="C36" s="13">
        <f>C37</f>
        <v>15</v>
      </c>
    </row>
    <row r="37" spans="1:3" ht="15.75" customHeight="1" thickBot="1">
      <c r="A37" s="18" t="s">
        <v>54</v>
      </c>
      <c r="B37" s="19" t="s">
        <v>55</v>
      </c>
      <c r="C37" s="13">
        <v>15</v>
      </c>
    </row>
    <row r="38" spans="1:3" ht="15.75" customHeight="1" thickBot="1">
      <c r="A38" s="4" t="s">
        <v>56</v>
      </c>
      <c r="B38" s="7" t="s">
        <v>57</v>
      </c>
      <c r="C38" s="12">
        <f>C39</f>
        <v>304.1</v>
      </c>
    </row>
    <row r="39" spans="1:3" ht="32.25" customHeight="1">
      <c r="A39" s="179" t="s">
        <v>58</v>
      </c>
      <c r="B39" s="176" t="s">
        <v>59</v>
      </c>
      <c r="C39" s="181">
        <f>C41+C40</f>
        <v>304.1</v>
      </c>
    </row>
    <row r="40" spans="1:5" ht="41.25" customHeight="1">
      <c r="A40" s="180" t="s">
        <v>433</v>
      </c>
      <c r="B40" s="177" t="s">
        <v>432</v>
      </c>
      <c r="C40" s="186">
        <v>117.1</v>
      </c>
      <c r="D40" s="178"/>
      <c r="E40" t="e">
        <f>C40*100/C52</f>
        <v>#DIV/0!</v>
      </c>
    </row>
    <row r="41" spans="1:3" ht="32.25" thickBot="1">
      <c r="A41" s="4" t="s">
        <v>60</v>
      </c>
      <c r="B41" s="7" t="s">
        <v>61</v>
      </c>
      <c r="C41" s="12">
        <f>C42</f>
        <v>187</v>
      </c>
    </row>
    <row r="42" spans="1:3" ht="46.5" customHeight="1" thickBot="1">
      <c r="A42" s="4" t="s">
        <v>62</v>
      </c>
      <c r="B42" s="7" t="s">
        <v>63</v>
      </c>
      <c r="C42" s="13">
        <v>187</v>
      </c>
    </row>
    <row r="43" spans="1:3" ht="16.5" customHeight="1">
      <c r="A43" s="252" t="s">
        <v>64</v>
      </c>
      <c r="B43" s="252"/>
      <c r="C43" s="5">
        <f>C11+C38</f>
        <v>15508.3</v>
      </c>
    </row>
    <row r="44" ht="4.5" customHeight="1">
      <c r="A44" s="2" t="s">
        <v>65</v>
      </c>
    </row>
    <row r="45" ht="15.75" hidden="1">
      <c r="A45" s="2" t="s">
        <v>66</v>
      </c>
    </row>
    <row r="46" spans="1:3" ht="16.5" customHeight="1">
      <c r="A46" s="248" t="s">
        <v>67</v>
      </c>
      <c r="B46" s="248"/>
      <c r="C46" s="248"/>
    </row>
    <row r="47" ht="15.75">
      <c r="A47" s="2"/>
    </row>
  </sheetData>
  <sheetProtection selectLockedCells="1" selectUnlockedCells="1"/>
  <mergeCells count="9">
    <mergeCell ref="A1:C1"/>
    <mergeCell ref="A2:C2"/>
    <mergeCell ref="A3:C3"/>
    <mergeCell ref="A4:C4"/>
    <mergeCell ref="A46:C46"/>
    <mergeCell ref="A6:C6"/>
    <mergeCell ref="A7:C7"/>
    <mergeCell ref="A9:C9"/>
    <mergeCell ref="A43:B43"/>
  </mergeCells>
  <printOptions/>
  <pageMargins left="0.6402777777777777" right="0.30972222222222223" top="0.44027777777777777" bottom="0.3902777777777778" header="0.5118055555555555" footer="0.5118055555555555"/>
  <pageSetup horizontalDpi="300" verticalDpi="300" orientation="portrait" paperSize="9" scale="88" r:id="rId1"/>
  <rowBreaks count="1" manualBreakCount="1">
    <brk id="29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33.00390625" style="0" customWidth="1"/>
    <col min="2" max="2" width="45.421875" style="0" customWidth="1"/>
    <col min="3" max="4" width="11.57421875" style="0" customWidth="1"/>
  </cols>
  <sheetData>
    <row r="1" spans="1:3" ht="16.5">
      <c r="A1" s="257" t="s">
        <v>308</v>
      </c>
      <c r="B1" s="257"/>
      <c r="C1" s="257"/>
    </row>
    <row r="2" spans="1:3" ht="16.5">
      <c r="A2" s="257" t="s">
        <v>262</v>
      </c>
      <c r="B2" s="257"/>
      <c r="C2" s="257"/>
    </row>
    <row r="3" spans="1:3" ht="16.5">
      <c r="A3" s="257" t="s">
        <v>2</v>
      </c>
      <c r="B3" s="257"/>
      <c r="C3" s="257"/>
    </row>
    <row r="4" spans="1:3" ht="16.5">
      <c r="A4" s="257" t="str">
        <f>'Прил. 1(16)'!A4:C4</f>
        <v>                                                                                                                                        от 16 ноября 2015 г. №14     .</v>
      </c>
      <c r="B4" s="257"/>
      <c r="C4" s="257"/>
    </row>
    <row r="5" ht="12.75">
      <c r="A5" s="82" t="s">
        <v>263</v>
      </c>
    </row>
    <row r="6" ht="15.75">
      <c r="A6" s="96"/>
    </row>
    <row r="7" spans="1:3" ht="16.5">
      <c r="A7" s="262" t="s">
        <v>284</v>
      </c>
      <c r="B7" s="262"/>
      <c r="C7" s="262"/>
    </row>
    <row r="8" spans="1:3" ht="16.5">
      <c r="A8" s="262" t="s">
        <v>309</v>
      </c>
      <c r="B8" s="262"/>
      <c r="C8" s="262"/>
    </row>
    <row r="9" ht="15.75">
      <c r="A9" s="97"/>
    </row>
    <row r="10" spans="1:3" ht="16.5" customHeight="1">
      <c r="A10" s="263" t="s">
        <v>285</v>
      </c>
      <c r="B10" s="263"/>
      <c r="C10" s="263"/>
    </row>
    <row r="11" spans="1:4" ht="31.5">
      <c r="A11" s="3" t="s">
        <v>286</v>
      </c>
      <c r="B11" s="3" t="s">
        <v>287</v>
      </c>
      <c r="C11" s="21" t="s">
        <v>9</v>
      </c>
      <c r="D11" s="21" t="s">
        <v>9</v>
      </c>
    </row>
    <row r="12" spans="1:4" ht="15.75">
      <c r="A12" s="98">
        <v>1</v>
      </c>
      <c r="B12" s="99">
        <v>2</v>
      </c>
      <c r="C12" s="98">
        <v>3</v>
      </c>
      <c r="D12" s="98">
        <v>4</v>
      </c>
    </row>
    <row r="13" spans="1:4" ht="33">
      <c r="A13" s="100" t="s">
        <v>288</v>
      </c>
      <c r="B13" s="101" t="s">
        <v>289</v>
      </c>
      <c r="C13" s="102">
        <f>C18-C14</f>
        <v>807.3000000000011</v>
      </c>
      <c r="D13" s="102">
        <f>D18-D14</f>
        <v>829.2000000000007</v>
      </c>
    </row>
    <row r="14" spans="1:4" ht="20.25" customHeight="1">
      <c r="A14" s="103" t="s">
        <v>290</v>
      </c>
      <c r="B14" s="104" t="s">
        <v>291</v>
      </c>
      <c r="C14" s="105">
        <f>'Прил. 2 (17,18)'!C43</f>
        <v>16263.1</v>
      </c>
      <c r="D14" s="105">
        <f>'Прил. 2 (17,18)'!D43</f>
        <v>16702.1</v>
      </c>
    </row>
    <row r="15" spans="1:4" ht="33">
      <c r="A15" s="103" t="s">
        <v>292</v>
      </c>
      <c r="B15" s="104" t="s">
        <v>293</v>
      </c>
      <c r="C15" s="105">
        <f aca="true" t="shared" si="0" ref="C15:D17">C14</f>
        <v>16263.1</v>
      </c>
      <c r="D15" s="105">
        <f t="shared" si="0"/>
        <v>16702.1</v>
      </c>
    </row>
    <row r="16" spans="1:4" ht="33">
      <c r="A16" s="103" t="s">
        <v>294</v>
      </c>
      <c r="B16" s="104" t="s">
        <v>295</v>
      </c>
      <c r="C16" s="105">
        <f t="shared" si="0"/>
        <v>16263.1</v>
      </c>
      <c r="D16" s="105">
        <f t="shared" si="0"/>
        <v>16702.1</v>
      </c>
    </row>
    <row r="17" spans="1:4" ht="33">
      <c r="A17" s="103" t="s">
        <v>296</v>
      </c>
      <c r="B17" s="104" t="s">
        <v>297</v>
      </c>
      <c r="C17" s="105">
        <f t="shared" si="0"/>
        <v>16263.1</v>
      </c>
      <c r="D17" s="105">
        <f t="shared" si="0"/>
        <v>16702.1</v>
      </c>
    </row>
    <row r="18" spans="1:4" ht="20.25" customHeight="1">
      <c r="A18" s="103" t="s">
        <v>298</v>
      </c>
      <c r="B18" s="104" t="s">
        <v>299</v>
      </c>
      <c r="C18" s="106">
        <f>'Прил.5 (2017-18)'!G149</f>
        <v>17070.4</v>
      </c>
      <c r="D18" s="106">
        <f>'Прил.5 (2017-18)'!H149</f>
        <v>17531.3</v>
      </c>
    </row>
    <row r="19" spans="1:4" ht="33">
      <c r="A19" s="103" t="s">
        <v>300</v>
      </c>
      <c r="B19" s="104" t="s">
        <v>301</v>
      </c>
      <c r="C19" s="106">
        <f aca="true" t="shared" si="1" ref="C19:D21">C18</f>
        <v>17070.4</v>
      </c>
      <c r="D19" s="106">
        <f t="shared" si="1"/>
        <v>17531.3</v>
      </c>
    </row>
    <row r="20" spans="1:4" ht="33">
      <c r="A20" s="103" t="s">
        <v>302</v>
      </c>
      <c r="B20" s="104" t="s">
        <v>303</v>
      </c>
      <c r="C20" s="106">
        <f t="shared" si="1"/>
        <v>17070.4</v>
      </c>
      <c r="D20" s="106">
        <f t="shared" si="1"/>
        <v>17531.3</v>
      </c>
    </row>
    <row r="21" spans="1:4" ht="33">
      <c r="A21" s="103" t="s">
        <v>304</v>
      </c>
      <c r="B21" s="104" t="s">
        <v>305</v>
      </c>
      <c r="C21" s="106">
        <f t="shared" si="1"/>
        <v>17070.4</v>
      </c>
      <c r="D21" s="106">
        <f t="shared" si="1"/>
        <v>17531.3</v>
      </c>
    </row>
    <row r="22" spans="1:4" ht="18" customHeight="1">
      <c r="A22" s="264" t="s">
        <v>306</v>
      </c>
      <c r="B22" s="264"/>
      <c r="C22" s="102">
        <f>C13</f>
        <v>807.3000000000011</v>
      </c>
      <c r="D22" s="102">
        <f>D13</f>
        <v>829.2000000000007</v>
      </c>
    </row>
    <row r="23" ht="15.75">
      <c r="A23" s="2"/>
    </row>
    <row r="24" ht="15.75">
      <c r="A24" s="2"/>
    </row>
    <row r="25" ht="15.75">
      <c r="A25" s="2"/>
    </row>
    <row r="26" spans="1:3" ht="16.5" customHeight="1">
      <c r="A26" s="61" t="s">
        <v>282</v>
      </c>
      <c r="B26" s="257" t="s">
        <v>242</v>
      </c>
      <c r="C26" s="257"/>
    </row>
    <row r="27" ht="15.75">
      <c r="A27" s="2"/>
    </row>
    <row r="28" ht="15.75">
      <c r="A28" s="2"/>
    </row>
    <row r="29" ht="15.75">
      <c r="A29" s="107" t="s">
        <v>307</v>
      </c>
    </row>
    <row r="30" ht="15.75">
      <c r="A30" s="107"/>
    </row>
    <row r="31" ht="15">
      <c r="A31" s="108"/>
    </row>
  </sheetData>
  <sheetProtection selectLockedCells="1" selectUnlockedCells="1"/>
  <mergeCells count="9">
    <mergeCell ref="A1:C1"/>
    <mergeCell ref="A2:C2"/>
    <mergeCell ref="A3:C3"/>
    <mergeCell ref="A4:C4"/>
    <mergeCell ref="B26:C26"/>
    <mergeCell ref="A7:C7"/>
    <mergeCell ref="A8:C8"/>
    <mergeCell ref="A10:C10"/>
    <mergeCell ref="A22:B22"/>
  </mergeCells>
  <printOptions/>
  <pageMargins left="0.7479166666666667" right="0.47" top="0.9840277777777777" bottom="0.9840277777777777" header="0.5118055555555555" footer="0.5118055555555555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6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41.57421875" style="109" customWidth="1"/>
    <col min="2" max="2" width="12.28125" style="109" customWidth="1"/>
    <col min="3" max="3" width="11.28125" style="109" customWidth="1"/>
    <col min="4" max="4" width="10.00390625" style="109" customWidth="1"/>
    <col min="5" max="5" width="10.421875" style="109" customWidth="1"/>
    <col min="6" max="6" width="73.00390625" style="109" customWidth="1"/>
    <col min="7" max="7" width="11.7109375" style="109" customWidth="1"/>
    <col min="8" max="8" width="9.140625" style="109" customWidth="1"/>
    <col min="9" max="9" width="74.421875" style="109" customWidth="1"/>
    <col min="10" max="10" width="19.00390625" style="109" customWidth="1"/>
    <col min="11" max="16384" width="9.140625" style="109" customWidth="1"/>
  </cols>
  <sheetData>
    <row r="1" spans="1:5" ht="15" customHeight="1">
      <c r="A1" s="265" t="s">
        <v>310</v>
      </c>
      <c r="B1" s="265"/>
      <c r="C1" s="265"/>
      <c r="D1" s="265"/>
      <c r="E1" s="265"/>
    </row>
    <row r="2" spans="1:7" ht="15.75">
      <c r="A2" s="266" t="s">
        <v>311</v>
      </c>
      <c r="B2" s="266"/>
      <c r="C2" s="266"/>
      <c r="D2" s="266"/>
      <c r="E2" s="266"/>
      <c r="F2" s="110">
        <f>C8+C16+C20</f>
        <v>2806.2</v>
      </c>
      <c r="G2" s="111">
        <f>C5+C13+C20+C38</f>
        <v>3745.2</v>
      </c>
    </row>
    <row r="3" ht="7.5" customHeight="1"/>
    <row r="4" spans="1:7" ht="12" customHeight="1">
      <c r="A4" s="112"/>
      <c r="B4" s="112"/>
      <c r="C4" s="113" t="s">
        <v>312</v>
      </c>
      <c r="D4" s="113" t="s">
        <v>313</v>
      </c>
      <c r="E4" s="113" t="s">
        <v>314</v>
      </c>
      <c r="G4" s="110">
        <f>C5+C13+C20</f>
        <v>2806.2</v>
      </c>
    </row>
    <row r="5" spans="1:5" ht="25.5" customHeight="1">
      <c r="A5" s="113" t="s">
        <v>315</v>
      </c>
      <c r="B5" s="113">
        <v>210</v>
      </c>
      <c r="C5" s="114">
        <f>C6+C7</f>
        <v>692.9000000000001</v>
      </c>
      <c r="D5" s="114">
        <f>D6+D7</f>
        <v>692.9000000000001</v>
      </c>
      <c r="E5" s="114">
        <f>E6+E7</f>
        <v>692.9000000000001</v>
      </c>
    </row>
    <row r="6" spans="1:8" ht="15" customHeight="1">
      <c r="A6" s="113" t="s">
        <v>316</v>
      </c>
      <c r="B6" s="115">
        <v>211</v>
      </c>
      <c r="C6" s="115">
        <v>532.2</v>
      </c>
      <c r="D6" s="115">
        <v>532.2</v>
      </c>
      <c r="E6" s="115">
        <v>532.2</v>
      </c>
      <c r="G6" s="109">
        <f>C6</f>
        <v>532.2</v>
      </c>
      <c r="H6" s="109">
        <f>D6</f>
        <v>532.2</v>
      </c>
    </row>
    <row r="7" spans="1:8" ht="15" customHeight="1">
      <c r="A7" s="115" t="s">
        <v>317</v>
      </c>
      <c r="B7" s="115">
        <v>213</v>
      </c>
      <c r="C7" s="116">
        <v>160.7</v>
      </c>
      <c r="D7" s="116">
        <v>160.7</v>
      </c>
      <c r="E7" s="116">
        <v>160.7</v>
      </c>
      <c r="G7" s="109">
        <f>G6*0.302</f>
        <v>160.7244</v>
      </c>
      <c r="H7" s="109">
        <f>H6*0.302</f>
        <v>160.7244</v>
      </c>
    </row>
    <row r="8" spans="1:5" ht="15" customHeight="1">
      <c r="A8" s="113" t="s">
        <v>318</v>
      </c>
      <c r="B8" s="117">
        <v>800000</v>
      </c>
      <c r="C8" s="114">
        <f>C5</f>
        <v>692.9000000000001</v>
      </c>
      <c r="D8" s="114">
        <f>D5</f>
        <v>692.9000000000001</v>
      </c>
      <c r="E8" s="114">
        <f>E5</f>
        <v>692.9000000000001</v>
      </c>
    </row>
    <row r="9" spans="1:4" s="118" customFormat="1" ht="13.5" customHeight="1">
      <c r="A9" s="265" t="s">
        <v>310</v>
      </c>
      <c r="B9" s="265"/>
      <c r="C9" s="265"/>
      <c r="D9" s="265"/>
    </row>
    <row r="10" spans="1:8" ht="30" customHeight="1">
      <c r="A10" s="267" t="s">
        <v>319</v>
      </c>
      <c r="B10" s="267"/>
      <c r="C10" s="267"/>
      <c r="D10" s="267"/>
      <c r="E10" s="267"/>
      <c r="H10" s="110">
        <f>H13-G13</f>
        <v>162.94880000000006</v>
      </c>
    </row>
    <row r="11" ht="10.5" customHeight="1"/>
    <row r="12" spans="1:5" ht="12" customHeight="1">
      <c r="A12" s="112"/>
      <c r="B12" s="112"/>
      <c r="C12" s="113" t="s">
        <v>320</v>
      </c>
      <c r="D12" s="113" t="s">
        <v>321</v>
      </c>
      <c r="E12" s="113" t="s">
        <v>312</v>
      </c>
    </row>
    <row r="13" spans="1:8" ht="25.5">
      <c r="A13" s="113" t="s">
        <v>315</v>
      </c>
      <c r="B13" s="113">
        <v>210</v>
      </c>
      <c r="C13" s="119">
        <f>C14+C15</f>
        <v>394.1</v>
      </c>
      <c r="D13" s="119">
        <f>D14+D15</f>
        <v>394.1</v>
      </c>
      <c r="E13" s="119">
        <f>E14+E15</f>
        <v>394.1</v>
      </c>
      <c r="G13" s="119">
        <f>G14+G15</f>
        <v>394.11539999999997</v>
      </c>
      <c r="H13" s="119">
        <f>H14+H15</f>
        <v>557.0642</v>
      </c>
    </row>
    <row r="14" spans="1:8" ht="15">
      <c r="A14" s="115" t="s">
        <v>316</v>
      </c>
      <c r="B14" s="115">
        <v>211</v>
      </c>
      <c r="C14" s="115">
        <v>302.7</v>
      </c>
      <c r="D14" s="115">
        <v>302.7</v>
      </c>
      <c r="E14" s="115">
        <v>302.7</v>
      </c>
      <c r="G14" s="109">
        <v>302.7</v>
      </c>
      <c r="H14" s="115">
        <v>415.1</v>
      </c>
    </row>
    <row r="15" spans="1:8" ht="15">
      <c r="A15" s="115" t="s">
        <v>317</v>
      </c>
      <c r="B15" s="115">
        <v>213</v>
      </c>
      <c r="C15" s="120">
        <v>91.4</v>
      </c>
      <c r="D15" s="120">
        <v>91.4</v>
      </c>
      <c r="E15" s="120">
        <v>91.4</v>
      </c>
      <c r="G15" s="114">
        <f>G14*0.302</f>
        <v>91.41539999999999</v>
      </c>
      <c r="H15" s="114">
        <f>H14*0.342</f>
        <v>141.9642</v>
      </c>
    </row>
    <row r="16" spans="1:8" ht="15">
      <c r="A16" s="121" t="s">
        <v>318</v>
      </c>
      <c r="B16" s="113">
        <v>800000</v>
      </c>
      <c r="C16" s="114">
        <f>C13</f>
        <v>394.1</v>
      </c>
      <c r="D16" s="114">
        <f>D13</f>
        <v>394.1</v>
      </c>
      <c r="E16" s="114">
        <f>E13</f>
        <v>394.1</v>
      </c>
      <c r="H16" s="114">
        <f>H13</f>
        <v>557.0642</v>
      </c>
    </row>
    <row r="17" spans="1:3" ht="14.25" customHeight="1">
      <c r="A17" s="265" t="s">
        <v>310</v>
      </c>
      <c r="B17" s="265"/>
      <c r="C17" s="265"/>
    </row>
    <row r="18" spans="1:3" ht="19.5" customHeight="1">
      <c r="A18" s="268" t="s">
        <v>322</v>
      </c>
      <c r="B18" s="268"/>
      <c r="C18" s="268"/>
    </row>
    <row r="19" spans="1:5" ht="13.5" customHeight="1">
      <c r="A19" s="112"/>
      <c r="B19" s="112"/>
      <c r="C19" s="113" t="s">
        <v>320</v>
      </c>
      <c r="D19" s="113" t="s">
        <v>321</v>
      </c>
      <c r="E19" s="113" t="s">
        <v>312</v>
      </c>
    </row>
    <row r="20" spans="1:5" ht="25.5">
      <c r="A20" s="122" t="s">
        <v>315</v>
      </c>
      <c r="B20" s="117">
        <v>210</v>
      </c>
      <c r="C20" s="119">
        <f>C21+C22+C23</f>
        <v>1719.1999999999998</v>
      </c>
      <c r="D20" s="119">
        <f>D21+D22+D23</f>
        <v>1719.1999999999998</v>
      </c>
      <c r="E20" s="119">
        <f>E21+E22+E23</f>
        <v>1719.1999999999998</v>
      </c>
    </row>
    <row r="21" spans="1:7" ht="15">
      <c r="A21" s="123" t="s">
        <v>316</v>
      </c>
      <c r="B21" s="115">
        <v>211</v>
      </c>
      <c r="C21" s="115">
        <f>2037.8-721.2</f>
        <v>1316.6</v>
      </c>
      <c r="D21" s="115">
        <f>2037.8-721.2</f>
        <v>1316.6</v>
      </c>
      <c r="E21" s="115">
        <f>2037.8-721.2</f>
        <v>1316.6</v>
      </c>
      <c r="G21" s="109">
        <f>C21</f>
        <v>1316.6</v>
      </c>
    </row>
    <row r="22" spans="1:5" ht="15">
      <c r="A22" s="123" t="s">
        <v>323</v>
      </c>
      <c r="B22" s="115">
        <v>212</v>
      </c>
      <c r="C22" s="115">
        <v>5</v>
      </c>
      <c r="D22" s="115">
        <v>5</v>
      </c>
      <c r="E22" s="115">
        <v>5</v>
      </c>
    </row>
    <row r="23" spans="1:7" ht="13.5" customHeight="1">
      <c r="A23" s="123" t="s">
        <v>317</v>
      </c>
      <c r="B23" s="115">
        <v>213</v>
      </c>
      <c r="C23" s="124">
        <v>397.6</v>
      </c>
      <c r="D23" s="124">
        <v>397.6</v>
      </c>
      <c r="E23" s="124">
        <v>397.6</v>
      </c>
      <c r="G23" s="109">
        <f>G21*0.302</f>
        <v>397.61319999999995</v>
      </c>
    </row>
    <row r="24" spans="1:5" ht="15">
      <c r="A24" s="122" t="s">
        <v>324</v>
      </c>
      <c r="B24" s="113">
        <v>220</v>
      </c>
      <c r="C24" s="113">
        <f>C25+C26+C27+C28+C29</f>
        <v>528.8</v>
      </c>
      <c r="D24" s="113">
        <f>D25+D26+D27+D28+D29</f>
        <v>538.8</v>
      </c>
      <c r="E24" s="113">
        <f>E25+E26+E27+E28+E29</f>
        <v>538.8</v>
      </c>
    </row>
    <row r="25" spans="1:5" ht="15">
      <c r="A25" s="123" t="s">
        <v>325</v>
      </c>
      <c r="B25" s="115">
        <v>221</v>
      </c>
      <c r="C25" s="115">
        <v>185</v>
      </c>
      <c r="D25" s="115">
        <v>190</v>
      </c>
      <c r="E25" s="115">
        <v>190</v>
      </c>
    </row>
    <row r="26" spans="1:5" ht="15">
      <c r="A26" s="123" t="s">
        <v>326</v>
      </c>
      <c r="B26" s="115">
        <v>222</v>
      </c>
      <c r="C26" s="115">
        <v>3</v>
      </c>
      <c r="D26" s="115">
        <v>3</v>
      </c>
      <c r="E26" s="115">
        <v>3</v>
      </c>
    </row>
    <row r="27" spans="1:5" ht="15">
      <c r="A27" s="123" t="s">
        <v>327</v>
      </c>
      <c r="B27" s="115">
        <v>223</v>
      </c>
      <c r="C27" s="115">
        <v>120</v>
      </c>
      <c r="D27" s="115">
        <v>125</v>
      </c>
      <c r="E27" s="115">
        <v>125</v>
      </c>
    </row>
    <row r="28" spans="1:5" ht="15">
      <c r="A28" s="115" t="s">
        <v>328</v>
      </c>
      <c r="B28" s="125">
        <v>225</v>
      </c>
      <c r="C28" s="125">
        <v>150</v>
      </c>
      <c r="D28" s="125">
        <v>150</v>
      </c>
      <c r="E28" s="125">
        <v>150</v>
      </c>
    </row>
    <row r="29" spans="1:5" ht="15">
      <c r="A29" s="115" t="s">
        <v>329</v>
      </c>
      <c r="B29" s="115">
        <v>226</v>
      </c>
      <c r="C29" s="115">
        <v>70.8</v>
      </c>
      <c r="D29" s="115">
        <v>70.8</v>
      </c>
      <c r="E29" s="115">
        <v>70.8</v>
      </c>
    </row>
    <row r="30" spans="1:5" ht="27" customHeight="1">
      <c r="A30" s="113" t="s">
        <v>330</v>
      </c>
      <c r="B30" s="113">
        <v>300</v>
      </c>
      <c r="C30" s="113">
        <f>C31+C32</f>
        <v>52</v>
      </c>
      <c r="D30" s="113">
        <f>D31+D32</f>
        <v>42</v>
      </c>
      <c r="E30" s="113">
        <f>E31+E32</f>
        <v>42</v>
      </c>
    </row>
    <row r="31" spans="1:5" ht="25.5">
      <c r="A31" s="115" t="s">
        <v>331</v>
      </c>
      <c r="B31" s="115">
        <v>310</v>
      </c>
      <c r="C31" s="115">
        <v>20</v>
      </c>
      <c r="D31" s="115">
        <v>10</v>
      </c>
      <c r="E31" s="115">
        <v>10</v>
      </c>
    </row>
    <row r="32" spans="1:5" ht="25.5">
      <c r="A32" s="115" t="s">
        <v>332</v>
      </c>
      <c r="B32" s="115">
        <v>340</v>
      </c>
      <c r="C32" s="115">
        <f>C33</f>
        <v>32</v>
      </c>
      <c r="D32" s="115">
        <f>D33</f>
        <v>32</v>
      </c>
      <c r="E32" s="115">
        <f>E33</f>
        <v>32</v>
      </c>
    </row>
    <row r="33" spans="1:5" ht="15">
      <c r="A33" s="115" t="s">
        <v>333</v>
      </c>
      <c r="B33" s="115"/>
      <c r="C33" s="115">
        <v>32</v>
      </c>
      <c r="D33" s="115">
        <v>32</v>
      </c>
      <c r="E33" s="115">
        <v>32</v>
      </c>
    </row>
    <row r="34" spans="1:5" ht="15">
      <c r="A34" s="113" t="s">
        <v>318</v>
      </c>
      <c r="B34" s="117">
        <v>800000</v>
      </c>
      <c r="C34" s="114">
        <f>C20+C24+C30</f>
        <v>2300</v>
      </c>
      <c r="D34" s="114">
        <f>D20+D24+D30</f>
        <v>2300</v>
      </c>
      <c r="E34" s="114">
        <f>E20+E24+E30</f>
        <v>2300</v>
      </c>
    </row>
    <row r="35" spans="1:3" ht="14.25" customHeight="1">
      <c r="A35" s="265" t="s">
        <v>310</v>
      </c>
      <c r="B35" s="265"/>
      <c r="C35" s="265"/>
    </row>
    <row r="36" spans="1:3" ht="19.5" customHeight="1">
      <c r="A36" s="268" t="s">
        <v>334</v>
      </c>
      <c r="B36" s="268"/>
      <c r="C36" s="268"/>
    </row>
    <row r="37" spans="1:5" ht="13.5" customHeight="1">
      <c r="A37" s="112"/>
      <c r="B37" s="112"/>
      <c r="C37" s="113" t="s">
        <v>320</v>
      </c>
      <c r="D37" s="113" t="s">
        <v>321</v>
      </c>
      <c r="E37" s="113" t="s">
        <v>312</v>
      </c>
    </row>
    <row r="38" spans="1:7" ht="25.5">
      <c r="A38" s="122" t="s">
        <v>315</v>
      </c>
      <c r="B38" s="117">
        <v>210</v>
      </c>
      <c r="C38" s="119">
        <f>C39+C40</f>
        <v>939</v>
      </c>
      <c r="D38" s="119">
        <f>D39+D40</f>
        <v>939</v>
      </c>
      <c r="E38" s="119">
        <f>E39+E40</f>
        <v>939</v>
      </c>
      <c r="G38" s="109">
        <f>G39+G40</f>
        <v>939.0024000000001</v>
      </c>
    </row>
    <row r="39" spans="1:7" ht="15">
      <c r="A39" s="123" t="s">
        <v>316</v>
      </c>
      <c r="B39" s="115">
        <v>211</v>
      </c>
      <c r="C39" s="115">
        <v>721.2</v>
      </c>
      <c r="D39" s="115">
        <v>721.2</v>
      </c>
      <c r="E39" s="115">
        <v>721.2</v>
      </c>
      <c r="G39" s="109">
        <v>721.2</v>
      </c>
    </row>
    <row r="40" spans="1:7" ht="15">
      <c r="A40" s="123" t="s">
        <v>317</v>
      </c>
      <c r="B40" s="115">
        <v>213</v>
      </c>
      <c r="C40" s="124">
        <v>217.8</v>
      </c>
      <c r="D40" s="124">
        <v>217.8</v>
      </c>
      <c r="E40" s="124">
        <v>217.8</v>
      </c>
      <c r="G40" s="109">
        <f>G39*0.302</f>
        <v>217.8024</v>
      </c>
    </row>
    <row r="41" spans="1:5" ht="27" customHeight="1">
      <c r="A41" s="113" t="s">
        <v>330</v>
      </c>
      <c r="B41" s="113">
        <v>300</v>
      </c>
      <c r="C41" s="113">
        <f>+C42</f>
        <v>151</v>
      </c>
      <c r="D41" s="113">
        <f>+D42</f>
        <v>151</v>
      </c>
      <c r="E41" s="113">
        <f>+E42</f>
        <v>151</v>
      </c>
    </row>
    <row r="42" spans="1:5" ht="25.5">
      <c r="A42" s="115" t="s">
        <v>332</v>
      </c>
      <c r="B42" s="115">
        <v>340</v>
      </c>
      <c r="C42" s="115">
        <f>C43+C44</f>
        <v>151</v>
      </c>
      <c r="D42" s="115">
        <f>D43+D44</f>
        <v>151</v>
      </c>
      <c r="E42" s="115">
        <f>E43+E44</f>
        <v>151</v>
      </c>
    </row>
    <row r="43" spans="1:5" ht="15">
      <c r="A43" s="115" t="s">
        <v>335</v>
      </c>
      <c r="B43" s="115"/>
      <c r="C43" s="115">
        <v>120</v>
      </c>
      <c r="D43" s="115">
        <v>120</v>
      </c>
      <c r="E43" s="115">
        <v>120</v>
      </c>
    </row>
    <row r="44" spans="1:5" ht="15">
      <c r="A44" s="115" t="s">
        <v>333</v>
      </c>
      <c r="B44" s="115"/>
      <c r="C44" s="115">
        <v>31</v>
      </c>
      <c r="D44" s="115">
        <v>31</v>
      </c>
      <c r="E44" s="115">
        <v>31</v>
      </c>
    </row>
    <row r="45" spans="1:5" ht="15">
      <c r="A45" s="113" t="s">
        <v>318</v>
      </c>
      <c r="B45" s="117">
        <v>800000</v>
      </c>
      <c r="C45" s="114">
        <f>C38+C41</f>
        <v>1090</v>
      </c>
      <c r="D45" s="114">
        <f>D38+D41</f>
        <v>1090</v>
      </c>
      <c r="E45" s="114">
        <f>E38+E41</f>
        <v>1090</v>
      </c>
    </row>
    <row r="46" spans="1:3" ht="19.5" customHeight="1">
      <c r="A46" s="265" t="s">
        <v>310</v>
      </c>
      <c r="B46" s="265"/>
      <c r="C46" s="265"/>
    </row>
    <row r="47" spans="1:3" ht="16.5" customHeight="1">
      <c r="A47" s="268" t="s">
        <v>336</v>
      </c>
      <c r="B47" s="268"/>
      <c r="C47" s="268"/>
    </row>
    <row r="48" spans="1:5" ht="14.25" customHeight="1">
      <c r="A48" s="112"/>
      <c r="B48" s="112"/>
      <c r="C48" s="113" t="s">
        <v>320</v>
      </c>
      <c r="D48" s="113" t="s">
        <v>321</v>
      </c>
      <c r="E48" s="113" t="s">
        <v>312</v>
      </c>
    </row>
    <row r="49" spans="1:5" ht="15">
      <c r="A49" s="113" t="s">
        <v>337</v>
      </c>
      <c r="B49" s="113">
        <v>290</v>
      </c>
      <c r="C49" s="115">
        <f>C50</f>
        <v>117.9</v>
      </c>
      <c r="D49" s="115">
        <f>D50</f>
        <v>0</v>
      </c>
      <c r="E49" s="115">
        <f>E50</f>
        <v>0</v>
      </c>
    </row>
    <row r="50" spans="1:5" ht="15">
      <c r="A50" s="113" t="s">
        <v>338</v>
      </c>
      <c r="B50" s="115">
        <v>290</v>
      </c>
      <c r="C50" s="115">
        <v>117.9</v>
      </c>
      <c r="D50" s="115">
        <v>0</v>
      </c>
      <c r="E50" s="115">
        <v>0</v>
      </c>
    </row>
    <row r="51" spans="1:5" ht="13.5" customHeight="1">
      <c r="A51" s="113" t="s">
        <v>318</v>
      </c>
      <c r="B51" s="113">
        <v>800000</v>
      </c>
      <c r="C51" s="115">
        <f>C49</f>
        <v>117.9</v>
      </c>
      <c r="D51" s="115">
        <f>D49</f>
        <v>0</v>
      </c>
      <c r="E51" s="115">
        <f>E49</f>
        <v>0</v>
      </c>
    </row>
    <row r="52" spans="1:3" ht="19.5" customHeight="1">
      <c r="A52" s="265" t="s">
        <v>310</v>
      </c>
      <c r="B52" s="265"/>
      <c r="C52" s="265"/>
    </row>
    <row r="53" spans="1:3" ht="16.5" customHeight="1">
      <c r="A53" s="268" t="s">
        <v>339</v>
      </c>
      <c r="B53" s="268"/>
      <c r="C53" s="268"/>
    </row>
    <row r="54" spans="1:5" ht="14.25" customHeight="1">
      <c r="A54" s="112"/>
      <c r="B54" s="112"/>
      <c r="C54" s="113" t="s">
        <v>320</v>
      </c>
      <c r="D54" s="113" t="s">
        <v>321</v>
      </c>
      <c r="E54" s="113" t="s">
        <v>312</v>
      </c>
    </row>
    <row r="55" spans="1:5" ht="15">
      <c r="A55" s="113" t="s">
        <v>337</v>
      </c>
      <c r="B55" s="113">
        <v>290</v>
      </c>
      <c r="C55" s="115">
        <f>C56</f>
        <v>95</v>
      </c>
      <c r="D55" s="115">
        <f>D56</f>
        <v>95</v>
      </c>
      <c r="E55" s="115">
        <f>E56</f>
        <v>95</v>
      </c>
    </row>
    <row r="56" spans="1:5" ht="15">
      <c r="A56" s="113" t="s">
        <v>338</v>
      </c>
      <c r="B56" s="115">
        <v>290</v>
      </c>
      <c r="C56" s="115">
        <v>95</v>
      </c>
      <c r="D56" s="115">
        <v>95</v>
      </c>
      <c r="E56" s="115">
        <v>95</v>
      </c>
    </row>
    <row r="57" spans="1:5" ht="18" customHeight="1">
      <c r="A57" s="113" t="s">
        <v>318</v>
      </c>
      <c r="B57" s="113">
        <v>800000</v>
      </c>
      <c r="C57" s="115">
        <f>C55</f>
        <v>95</v>
      </c>
      <c r="D57" s="115">
        <f>D55</f>
        <v>95</v>
      </c>
      <c r="E57" s="115">
        <f>E55</f>
        <v>95</v>
      </c>
    </row>
    <row r="58" spans="1:3" ht="16.5" customHeight="1">
      <c r="A58" s="265" t="s">
        <v>310</v>
      </c>
      <c r="B58" s="265"/>
      <c r="C58" s="265"/>
    </row>
    <row r="59" spans="1:5" ht="18.75" customHeight="1">
      <c r="A59" s="268" t="s">
        <v>340</v>
      </c>
      <c r="B59" s="268"/>
      <c r="C59" s="268"/>
      <c r="D59" s="268"/>
      <c r="E59" s="268"/>
    </row>
    <row r="60" spans="1:5" ht="11.25" customHeight="1">
      <c r="A60" s="112"/>
      <c r="B60" s="112"/>
      <c r="C60" s="113" t="s">
        <v>320</v>
      </c>
      <c r="D60" s="113" t="s">
        <v>321</v>
      </c>
      <c r="E60" s="113" t="s">
        <v>312</v>
      </c>
    </row>
    <row r="61" spans="1:8" ht="25.5">
      <c r="A61" s="113" t="s">
        <v>315</v>
      </c>
      <c r="B61" s="113">
        <v>210</v>
      </c>
      <c r="C61" s="114">
        <f>C62+C63</f>
        <v>181.4</v>
      </c>
      <c r="D61" s="114">
        <f>D62+D63</f>
        <v>186.5</v>
      </c>
      <c r="E61" s="114">
        <f>E62+E63</f>
        <v>186.9</v>
      </c>
      <c r="G61" s="109">
        <v>181.4</v>
      </c>
      <c r="H61" s="109">
        <f>G62+G63</f>
        <v>181.36860000000001</v>
      </c>
    </row>
    <row r="62" spans="1:7" ht="15">
      <c r="A62" s="115" t="s">
        <v>316</v>
      </c>
      <c r="B62" s="115">
        <v>211</v>
      </c>
      <c r="C62" s="126">
        <v>139.3</v>
      </c>
      <c r="D62" s="126">
        <v>143.2</v>
      </c>
      <c r="E62" s="126">
        <v>143.5</v>
      </c>
      <c r="G62" s="109">
        <v>139.3</v>
      </c>
    </row>
    <row r="63" spans="1:7" ht="15">
      <c r="A63" s="115" t="s">
        <v>317</v>
      </c>
      <c r="B63" s="115">
        <v>213</v>
      </c>
      <c r="C63" s="126">
        <v>42.1</v>
      </c>
      <c r="D63" s="126">
        <v>43.3</v>
      </c>
      <c r="E63" s="126">
        <v>43.4</v>
      </c>
      <c r="G63" s="109">
        <f>G62*0.302</f>
        <v>42.0686</v>
      </c>
    </row>
    <row r="64" spans="1:5" ht="15">
      <c r="A64" s="121" t="s">
        <v>318</v>
      </c>
      <c r="B64" s="113">
        <v>800000</v>
      </c>
      <c r="C64" s="114">
        <f>C61</f>
        <v>181.4</v>
      </c>
      <c r="D64" s="114">
        <f>D61</f>
        <v>186.5</v>
      </c>
      <c r="E64" s="114">
        <f>E61</f>
        <v>186.9</v>
      </c>
    </row>
    <row r="65" spans="1:5" ht="15" customHeight="1">
      <c r="A65" s="265" t="s">
        <v>310</v>
      </c>
      <c r="B65" s="265"/>
      <c r="C65" s="265"/>
      <c r="D65" s="265"/>
      <c r="E65" s="265"/>
    </row>
    <row r="66" spans="1:5" ht="65.25" customHeight="1">
      <c r="A66" s="269" t="s">
        <v>341</v>
      </c>
      <c r="B66" s="269"/>
      <c r="C66" s="269"/>
      <c r="D66" s="269"/>
      <c r="E66" s="269"/>
    </row>
    <row r="67" spans="7:8" ht="15">
      <c r="G67" s="109">
        <v>186.5</v>
      </c>
      <c r="H67" s="109">
        <f>G68+G69</f>
        <v>186.88907999999998</v>
      </c>
    </row>
    <row r="68" spans="1:7" ht="15">
      <c r="A68" s="112"/>
      <c r="B68" s="112"/>
      <c r="C68" s="113" t="s">
        <v>320</v>
      </c>
      <c r="D68" s="113" t="s">
        <v>321</v>
      </c>
      <c r="E68" s="113" t="s">
        <v>312</v>
      </c>
      <c r="G68" s="109">
        <v>143.54</v>
      </c>
    </row>
    <row r="69" spans="1:7" ht="15">
      <c r="A69" s="117" t="s">
        <v>324</v>
      </c>
      <c r="B69" s="113">
        <v>220</v>
      </c>
      <c r="C69" s="114">
        <f>C70</f>
        <v>46</v>
      </c>
      <c r="D69" s="114">
        <f>D70</f>
        <v>68</v>
      </c>
      <c r="E69" s="114">
        <f>E70</f>
        <v>70</v>
      </c>
      <c r="G69" s="109">
        <f>G68*0.302</f>
        <v>43.349079999999994</v>
      </c>
    </row>
    <row r="70" spans="1:5" ht="15">
      <c r="A70" s="127" t="s">
        <v>329</v>
      </c>
      <c r="B70" s="115">
        <v>226</v>
      </c>
      <c r="C70" s="114">
        <v>46</v>
      </c>
      <c r="D70" s="114">
        <v>68</v>
      </c>
      <c r="E70" s="114">
        <v>70</v>
      </c>
    </row>
    <row r="71" spans="1:5" ht="15">
      <c r="A71" s="121" t="s">
        <v>318</v>
      </c>
      <c r="B71" s="117">
        <v>800000</v>
      </c>
      <c r="C71" s="114">
        <f>C69</f>
        <v>46</v>
      </c>
      <c r="D71" s="114">
        <f>D69</f>
        <v>68</v>
      </c>
      <c r="E71" s="114">
        <f>E69</f>
        <v>70</v>
      </c>
    </row>
    <row r="72" spans="1:5" ht="18.75">
      <c r="A72" s="265" t="s">
        <v>310</v>
      </c>
      <c r="B72" s="265"/>
      <c r="C72" s="265"/>
      <c r="D72" s="265"/>
      <c r="E72" s="265"/>
    </row>
    <row r="73" spans="1:5" ht="48" customHeight="1">
      <c r="A73" s="267" t="s">
        <v>342</v>
      </c>
      <c r="B73" s="267"/>
      <c r="C73" s="267"/>
      <c r="D73" s="267"/>
      <c r="E73" s="267"/>
    </row>
    <row r="75" spans="1:5" ht="15">
      <c r="A75" s="115"/>
      <c r="B75" s="115"/>
      <c r="C75" s="113" t="s">
        <v>320</v>
      </c>
      <c r="D75" s="113" t="s">
        <v>321</v>
      </c>
      <c r="E75" s="113" t="s">
        <v>312</v>
      </c>
    </row>
    <row r="76" spans="1:5" ht="15">
      <c r="A76" s="113" t="s">
        <v>324</v>
      </c>
      <c r="B76" s="113">
        <v>220</v>
      </c>
      <c r="C76" s="115">
        <f>C77</f>
        <v>20</v>
      </c>
      <c r="D76" s="115">
        <f>D77</f>
        <v>30</v>
      </c>
      <c r="E76" s="115">
        <f>E77</f>
        <v>30</v>
      </c>
    </row>
    <row r="77" spans="1:5" ht="15">
      <c r="A77" s="115" t="s">
        <v>329</v>
      </c>
      <c r="B77" s="115">
        <v>226</v>
      </c>
      <c r="C77" s="115">
        <v>20</v>
      </c>
      <c r="D77" s="115">
        <v>30</v>
      </c>
      <c r="E77" s="115">
        <v>30</v>
      </c>
    </row>
    <row r="78" spans="1:11" ht="25.5">
      <c r="A78" s="113" t="s">
        <v>343</v>
      </c>
      <c r="B78" s="113">
        <v>300</v>
      </c>
      <c r="C78" s="113">
        <f aca="true" t="shared" si="0" ref="C78:E79">C79</f>
        <v>10</v>
      </c>
      <c r="D78" s="113">
        <f t="shared" si="0"/>
        <v>20</v>
      </c>
      <c r="E78" s="113">
        <f t="shared" si="0"/>
        <v>20</v>
      </c>
      <c r="I78" s="62" t="s">
        <v>344</v>
      </c>
      <c r="J78" s="128">
        <v>2</v>
      </c>
      <c r="K78" s="129"/>
    </row>
    <row r="79" spans="1:11" ht="25.5">
      <c r="A79" s="115" t="s">
        <v>345</v>
      </c>
      <c r="B79" s="115">
        <v>340</v>
      </c>
      <c r="C79" s="115">
        <f t="shared" si="0"/>
        <v>10</v>
      </c>
      <c r="D79" s="115">
        <f t="shared" si="0"/>
        <v>20</v>
      </c>
      <c r="E79" s="115">
        <f t="shared" si="0"/>
        <v>20</v>
      </c>
      <c r="I79" s="78" t="s">
        <v>346</v>
      </c>
      <c r="J79" s="128">
        <f>J72+J73+J74+J75+J76+J78</f>
        <v>2</v>
      </c>
      <c r="K79" s="129"/>
    </row>
    <row r="80" spans="1:11" ht="15.75">
      <c r="A80" s="115" t="s">
        <v>347</v>
      </c>
      <c r="B80" s="115"/>
      <c r="C80" s="115">
        <v>10</v>
      </c>
      <c r="D80" s="115">
        <v>20</v>
      </c>
      <c r="E80" s="115">
        <v>20</v>
      </c>
      <c r="K80" s="129"/>
    </row>
    <row r="81" spans="1:5" ht="15">
      <c r="A81" s="113" t="s">
        <v>318</v>
      </c>
      <c r="B81" s="113">
        <v>800000</v>
      </c>
      <c r="C81" s="115">
        <f>C76+C78</f>
        <v>30</v>
      </c>
      <c r="D81" s="115">
        <f>D76+D78</f>
        <v>50</v>
      </c>
      <c r="E81" s="115">
        <f>E76+E78</f>
        <v>50</v>
      </c>
    </row>
    <row r="82" spans="1:5" ht="19.5" customHeight="1">
      <c r="A82" s="265" t="s">
        <v>310</v>
      </c>
      <c r="B82" s="265"/>
      <c r="C82" s="265"/>
      <c r="D82" s="265"/>
      <c r="E82" s="265"/>
    </row>
    <row r="83" spans="1:5" ht="96" customHeight="1">
      <c r="A83" s="270" t="s">
        <v>348</v>
      </c>
      <c r="B83" s="270"/>
      <c r="C83" s="270"/>
      <c r="D83" s="270"/>
      <c r="E83" s="270"/>
    </row>
    <row r="84" spans="1:5" ht="15.75" customHeight="1">
      <c r="A84" s="115"/>
      <c r="B84" s="115"/>
      <c r="C84" s="113" t="s">
        <v>320</v>
      </c>
      <c r="D84" s="113" t="s">
        <v>321</v>
      </c>
      <c r="E84" s="113" t="s">
        <v>312</v>
      </c>
    </row>
    <row r="85" spans="1:5" ht="15">
      <c r="A85" s="113" t="s">
        <v>324</v>
      </c>
      <c r="B85" s="113">
        <v>220</v>
      </c>
      <c r="C85" s="114">
        <f>C86</f>
        <v>30</v>
      </c>
      <c r="D85" s="114">
        <f>D86</f>
        <v>40</v>
      </c>
      <c r="E85" s="114">
        <f>E86</f>
        <v>57</v>
      </c>
    </row>
    <row r="86" spans="1:5" ht="15">
      <c r="A86" s="115" t="s">
        <v>329</v>
      </c>
      <c r="B86" s="115">
        <v>226</v>
      </c>
      <c r="C86" s="114">
        <v>30</v>
      </c>
      <c r="D86" s="114">
        <v>40</v>
      </c>
      <c r="E86" s="114">
        <v>57</v>
      </c>
    </row>
    <row r="87" spans="1:11" ht="25.5">
      <c r="A87" s="113" t="s">
        <v>343</v>
      </c>
      <c r="B87" s="113">
        <v>300</v>
      </c>
      <c r="C87" s="113">
        <f aca="true" t="shared" si="1" ref="C87:E88">C88</f>
        <v>20</v>
      </c>
      <c r="D87" s="113">
        <f t="shared" si="1"/>
        <v>30</v>
      </c>
      <c r="E87" s="113">
        <f t="shared" si="1"/>
        <v>25</v>
      </c>
      <c r="I87" s="62" t="s">
        <v>344</v>
      </c>
      <c r="J87" s="128">
        <v>2</v>
      </c>
      <c r="K87" s="129"/>
    </row>
    <row r="88" spans="1:11" ht="25.5">
      <c r="A88" s="115" t="s">
        <v>345</v>
      </c>
      <c r="B88" s="115">
        <v>340</v>
      </c>
      <c r="C88" s="115">
        <f t="shared" si="1"/>
        <v>20</v>
      </c>
      <c r="D88" s="115">
        <f t="shared" si="1"/>
        <v>30</v>
      </c>
      <c r="E88" s="115">
        <f t="shared" si="1"/>
        <v>25</v>
      </c>
      <c r="I88" s="78" t="s">
        <v>346</v>
      </c>
      <c r="J88" s="128">
        <f>J81+J82+J83+J84+J85+J87</f>
        <v>2</v>
      </c>
      <c r="K88" s="129"/>
    </row>
    <row r="89" spans="1:11" ht="15.75">
      <c r="A89" s="115" t="s">
        <v>347</v>
      </c>
      <c r="B89" s="115"/>
      <c r="C89" s="115">
        <v>20</v>
      </c>
      <c r="D89" s="115">
        <v>30</v>
      </c>
      <c r="E89" s="115">
        <v>25</v>
      </c>
      <c r="K89" s="129"/>
    </row>
    <row r="90" spans="1:5" ht="15">
      <c r="A90" s="113" t="s">
        <v>318</v>
      </c>
      <c r="B90" s="113">
        <v>800000</v>
      </c>
      <c r="C90" s="114">
        <f>C85+C87</f>
        <v>50</v>
      </c>
      <c r="D90" s="114">
        <f>D85+D87</f>
        <v>70</v>
      </c>
      <c r="E90" s="114">
        <f>E85+E87</f>
        <v>82</v>
      </c>
    </row>
    <row r="91" spans="1:5" ht="21" customHeight="1">
      <c r="A91" s="271" t="s">
        <v>310</v>
      </c>
      <c r="B91" s="271"/>
      <c r="C91" s="271"/>
      <c r="D91" s="130"/>
      <c r="E91" s="130"/>
    </row>
    <row r="92" spans="1:5" ht="37.5" customHeight="1">
      <c r="A92" s="272" t="s">
        <v>349</v>
      </c>
      <c r="B92" s="272"/>
      <c r="C92" s="272"/>
      <c r="D92" s="272"/>
      <c r="E92" s="272"/>
    </row>
    <row r="93" spans="1:5" ht="15">
      <c r="A93" s="131"/>
      <c r="B93" s="131"/>
      <c r="C93" s="132" t="s">
        <v>350</v>
      </c>
      <c r="D93" s="132" t="s">
        <v>320</v>
      </c>
      <c r="E93" s="132" t="s">
        <v>321</v>
      </c>
    </row>
    <row r="94" spans="1:5" ht="15">
      <c r="A94" s="132" t="s">
        <v>324</v>
      </c>
      <c r="B94" s="132">
        <v>220</v>
      </c>
      <c r="C94" s="130"/>
      <c r="D94" s="130"/>
      <c r="E94" s="130"/>
    </row>
    <row r="95" spans="1:5" ht="15">
      <c r="A95" s="131" t="s">
        <v>329</v>
      </c>
      <c r="B95" s="131">
        <v>226</v>
      </c>
      <c r="C95" s="130"/>
      <c r="D95" s="130"/>
      <c r="E95" s="130"/>
    </row>
    <row r="96" spans="1:5" ht="15">
      <c r="A96" s="132" t="s">
        <v>318</v>
      </c>
      <c r="B96" s="132">
        <v>800000</v>
      </c>
      <c r="C96" s="130"/>
      <c r="D96" s="130"/>
      <c r="E96" s="130"/>
    </row>
    <row r="97" spans="1:5" ht="26.25" customHeight="1">
      <c r="A97" s="273" t="s">
        <v>310</v>
      </c>
      <c r="B97" s="273"/>
      <c r="C97" s="273"/>
      <c r="D97" s="273"/>
      <c r="E97" s="273"/>
    </row>
    <row r="98" spans="1:5" ht="48.75" customHeight="1">
      <c r="A98" s="270" t="s">
        <v>351</v>
      </c>
      <c r="B98" s="270"/>
      <c r="C98" s="270"/>
      <c r="D98" s="270"/>
      <c r="E98" s="270"/>
    </row>
    <row r="99" spans="1:5" ht="15">
      <c r="A99" s="115"/>
      <c r="B99" s="115"/>
      <c r="C99" s="113" t="s">
        <v>320</v>
      </c>
      <c r="D99" s="113" t="s">
        <v>321</v>
      </c>
      <c r="E99" s="113" t="s">
        <v>312</v>
      </c>
    </row>
    <row r="100" spans="1:5" ht="25.5">
      <c r="A100" s="113" t="s">
        <v>352</v>
      </c>
      <c r="B100" s="113">
        <v>240</v>
      </c>
      <c r="C100" s="114">
        <f>C101</f>
        <v>100</v>
      </c>
      <c r="D100" s="114">
        <f>D101</f>
        <v>150</v>
      </c>
      <c r="E100" s="114">
        <f>E101</f>
        <v>200</v>
      </c>
    </row>
    <row r="101" spans="1:5" ht="15">
      <c r="A101" s="113" t="s">
        <v>353</v>
      </c>
      <c r="B101" s="115">
        <v>242</v>
      </c>
      <c r="C101" s="114">
        <v>100</v>
      </c>
      <c r="D101" s="114">
        <v>150</v>
      </c>
      <c r="E101" s="114">
        <v>200</v>
      </c>
    </row>
    <row r="102" spans="1:5" ht="15">
      <c r="A102" s="113" t="s">
        <v>318</v>
      </c>
      <c r="B102" s="113">
        <v>800000</v>
      </c>
      <c r="C102" s="114">
        <f>C100</f>
        <v>100</v>
      </c>
      <c r="D102" s="114">
        <f>D100</f>
        <v>150</v>
      </c>
      <c r="E102" s="114">
        <f>E100</f>
        <v>200</v>
      </c>
    </row>
    <row r="103" spans="1:5" ht="22.5" customHeight="1">
      <c r="A103" s="265" t="s">
        <v>310</v>
      </c>
      <c r="B103" s="265"/>
      <c r="C103" s="265"/>
      <c r="D103" s="265"/>
      <c r="E103" s="265"/>
    </row>
    <row r="104" spans="1:5" ht="34.5" customHeight="1">
      <c r="A104" s="270" t="s">
        <v>354</v>
      </c>
      <c r="B104" s="270"/>
      <c r="C104" s="270"/>
      <c r="D104" s="270"/>
      <c r="E104" s="270"/>
    </row>
    <row r="105" spans="1:5" ht="15">
      <c r="A105" s="115"/>
      <c r="B105" s="115"/>
      <c r="C105" s="113" t="s">
        <v>320</v>
      </c>
      <c r="D105" s="113" t="s">
        <v>321</v>
      </c>
      <c r="E105" s="113" t="s">
        <v>312</v>
      </c>
    </row>
    <row r="106" spans="1:5" ht="15">
      <c r="A106" s="113" t="s">
        <v>324</v>
      </c>
      <c r="B106" s="113">
        <v>220</v>
      </c>
      <c r="C106" s="114">
        <f>C107</f>
        <v>300</v>
      </c>
      <c r="D106" s="114">
        <f>D107</f>
        <v>0</v>
      </c>
      <c r="E106" s="114">
        <f>E107</f>
        <v>0</v>
      </c>
    </row>
    <row r="107" spans="1:5" ht="15">
      <c r="A107" s="115" t="s">
        <v>329</v>
      </c>
      <c r="B107" s="115">
        <v>226</v>
      </c>
      <c r="C107" s="114">
        <v>300</v>
      </c>
      <c r="D107" s="114">
        <v>0</v>
      </c>
      <c r="E107" s="114">
        <v>0</v>
      </c>
    </row>
    <row r="108" spans="1:5" ht="15">
      <c r="A108" s="113" t="s">
        <v>318</v>
      </c>
      <c r="B108" s="113">
        <v>800000</v>
      </c>
      <c r="C108" s="114">
        <f>C106</f>
        <v>300</v>
      </c>
      <c r="D108" s="114">
        <f>D106</f>
        <v>0</v>
      </c>
      <c r="E108" s="114">
        <f>E106</f>
        <v>0</v>
      </c>
    </row>
    <row r="109" spans="1:5" ht="21" customHeight="1">
      <c r="A109" s="265" t="s">
        <v>310</v>
      </c>
      <c r="B109" s="265"/>
      <c r="C109" s="265"/>
      <c r="D109" s="265"/>
      <c r="E109" s="265"/>
    </row>
    <row r="110" spans="1:5" ht="48" customHeight="1">
      <c r="A110" s="270" t="s">
        <v>355</v>
      </c>
      <c r="B110" s="270"/>
      <c r="C110" s="270"/>
      <c r="D110" s="270"/>
      <c r="E110" s="270"/>
    </row>
    <row r="111" spans="1:5" ht="15">
      <c r="A111" s="115"/>
      <c r="B111" s="115"/>
      <c r="C111" s="113" t="s">
        <v>320</v>
      </c>
      <c r="D111" s="113" t="s">
        <v>321</v>
      </c>
      <c r="E111" s="113" t="s">
        <v>312</v>
      </c>
    </row>
    <row r="112" spans="1:5" ht="15">
      <c r="A112" s="113" t="s">
        <v>324</v>
      </c>
      <c r="B112" s="113">
        <v>220</v>
      </c>
      <c r="C112" s="114">
        <f>C113</f>
        <v>0</v>
      </c>
      <c r="D112" s="114">
        <f>D113</f>
        <v>0</v>
      </c>
      <c r="E112" s="114">
        <f>E113</f>
        <v>0</v>
      </c>
    </row>
    <row r="113" spans="1:5" ht="15">
      <c r="A113" s="115" t="s">
        <v>329</v>
      </c>
      <c r="B113" s="115">
        <v>226</v>
      </c>
      <c r="C113" s="114">
        <v>0</v>
      </c>
      <c r="D113" s="114">
        <v>0</v>
      </c>
      <c r="E113" s="114">
        <v>0</v>
      </c>
    </row>
    <row r="114" spans="1:5" ht="15">
      <c r="A114" s="113" t="s">
        <v>318</v>
      </c>
      <c r="B114" s="113">
        <v>800000</v>
      </c>
      <c r="C114" s="114">
        <f>C112</f>
        <v>0</v>
      </c>
      <c r="D114" s="114">
        <f>D112</f>
        <v>0</v>
      </c>
      <c r="E114" s="114">
        <f>E112</f>
        <v>0</v>
      </c>
    </row>
    <row r="115" spans="1:5" ht="24.75" customHeight="1">
      <c r="A115" s="265" t="s">
        <v>310</v>
      </c>
      <c r="B115" s="265"/>
      <c r="C115" s="265"/>
      <c r="D115" s="265"/>
      <c r="E115" s="265"/>
    </row>
    <row r="116" spans="1:5" ht="36.75" customHeight="1">
      <c r="A116" s="270" t="s">
        <v>356</v>
      </c>
      <c r="B116" s="270"/>
      <c r="C116" s="270"/>
      <c r="D116" s="270"/>
      <c r="E116" s="270"/>
    </row>
    <row r="117" spans="1:5" ht="15">
      <c r="A117" s="115"/>
      <c r="B117" s="115"/>
      <c r="C117" s="113" t="s">
        <v>320</v>
      </c>
      <c r="D117" s="113" t="s">
        <v>321</v>
      </c>
      <c r="E117" s="113" t="s">
        <v>312</v>
      </c>
    </row>
    <row r="118" spans="1:5" ht="15">
      <c r="A118" s="113" t="s">
        <v>324</v>
      </c>
      <c r="B118" s="113">
        <v>220</v>
      </c>
      <c r="C118" s="114">
        <f>C119</f>
        <v>750</v>
      </c>
      <c r="D118" s="114">
        <f>D119</f>
        <v>990</v>
      </c>
      <c r="E118" s="114">
        <f>E119</f>
        <v>603.6</v>
      </c>
    </row>
    <row r="119" spans="1:5" ht="15">
      <c r="A119" s="115" t="s">
        <v>329</v>
      </c>
      <c r="B119" s="115">
        <v>226</v>
      </c>
      <c r="C119" s="114">
        <v>750</v>
      </c>
      <c r="D119" s="114">
        <v>990</v>
      </c>
      <c r="E119" s="114">
        <v>603.6</v>
      </c>
    </row>
    <row r="120" spans="1:5" ht="15">
      <c r="A120" s="113" t="s">
        <v>318</v>
      </c>
      <c r="B120" s="113">
        <v>800000</v>
      </c>
      <c r="C120" s="114">
        <f>C118</f>
        <v>750</v>
      </c>
      <c r="D120" s="114">
        <f>D118</f>
        <v>990</v>
      </c>
      <c r="E120" s="114">
        <f>E118</f>
        <v>603.6</v>
      </c>
    </row>
    <row r="121" spans="1:5" ht="22.5" customHeight="1">
      <c r="A121" s="265" t="s">
        <v>310</v>
      </c>
      <c r="B121" s="265"/>
      <c r="C121" s="265"/>
      <c r="D121" s="265"/>
      <c r="E121" s="265"/>
    </row>
    <row r="122" spans="1:5" ht="34.5" customHeight="1">
      <c r="A122" s="270" t="s">
        <v>357</v>
      </c>
      <c r="B122" s="270"/>
      <c r="C122" s="270"/>
      <c r="D122" s="270"/>
      <c r="E122" s="270"/>
    </row>
    <row r="123" spans="1:5" ht="15">
      <c r="A123" s="115"/>
      <c r="B123" s="115"/>
      <c r="C123" s="113" t="s">
        <v>320</v>
      </c>
      <c r="D123" s="113" t="s">
        <v>321</v>
      </c>
      <c r="E123" s="113" t="s">
        <v>312</v>
      </c>
    </row>
    <row r="124" spans="1:5" ht="15">
      <c r="A124" s="113" t="s">
        <v>324</v>
      </c>
      <c r="B124" s="113">
        <v>220</v>
      </c>
      <c r="C124" s="114">
        <f>C125</f>
        <v>300</v>
      </c>
      <c r="D124" s="114">
        <f>D125</f>
        <v>300</v>
      </c>
      <c r="E124" s="114">
        <f>E125</f>
        <v>300</v>
      </c>
    </row>
    <row r="125" spans="1:5" ht="15">
      <c r="A125" s="115" t="s">
        <v>329</v>
      </c>
      <c r="B125" s="115">
        <v>226</v>
      </c>
      <c r="C125" s="114">
        <v>300</v>
      </c>
      <c r="D125" s="114">
        <v>300</v>
      </c>
      <c r="E125" s="114">
        <v>300</v>
      </c>
    </row>
    <row r="126" spans="1:5" ht="15">
      <c r="A126" s="113" t="s">
        <v>318</v>
      </c>
      <c r="B126" s="113">
        <v>800000</v>
      </c>
      <c r="C126" s="114">
        <f>C124</f>
        <v>300</v>
      </c>
      <c r="D126" s="114">
        <f>D124</f>
        <v>300</v>
      </c>
      <c r="E126" s="114">
        <f>E124</f>
        <v>300</v>
      </c>
    </row>
    <row r="127" spans="1:5" ht="18.75">
      <c r="A127" s="273" t="s">
        <v>310</v>
      </c>
      <c r="B127" s="273"/>
      <c r="C127" s="273"/>
      <c r="D127" s="273"/>
      <c r="E127" s="273"/>
    </row>
    <row r="128" spans="1:5" ht="66" customHeight="1">
      <c r="A128" s="270" t="s">
        <v>358</v>
      </c>
      <c r="B128" s="270"/>
      <c r="C128" s="270"/>
      <c r="D128" s="270"/>
      <c r="E128" s="270"/>
    </row>
    <row r="129" spans="1:5" ht="16.5" customHeight="1">
      <c r="A129" s="112"/>
      <c r="B129" s="112"/>
      <c r="C129" s="113" t="s">
        <v>320</v>
      </c>
      <c r="D129" s="113" t="s">
        <v>321</v>
      </c>
      <c r="E129" s="113" t="s">
        <v>312</v>
      </c>
    </row>
    <row r="130" spans="1:5" ht="15">
      <c r="A130" s="113" t="s">
        <v>324</v>
      </c>
      <c r="B130" s="113">
        <v>220</v>
      </c>
      <c r="C130" s="113">
        <f>C131</f>
        <v>0</v>
      </c>
      <c r="D130" s="113">
        <f>D131</f>
        <v>0</v>
      </c>
      <c r="E130" s="113">
        <f>E131</f>
        <v>0</v>
      </c>
    </row>
    <row r="131" spans="1:5" ht="15">
      <c r="A131" s="115" t="s">
        <v>329</v>
      </c>
      <c r="B131" s="115">
        <v>226</v>
      </c>
      <c r="C131" s="115">
        <v>0</v>
      </c>
      <c r="D131" s="115">
        <v>0</v>
      </c>
      <c r="E131" s="115">
        <v>0</v>
      </c>
    </row>
    <row r="132" spans="1:5" ht="15">
      <c r="A132" s="113" t="s">
        <v>318</v>
      </c>
      <c r="B132" s="113">
        <v>800000</v>
      </c>
      <c r="C132" s="113">
        <f>C130</f>
        <v>0</v>
      </c>
      <c r="D132" s="113">
        <f>D130</f>
        <v>0</v>
      </c>
      <c r="E132" s="113">
        <f>E130</f>
        <v>0</v>
      </c>
    </row>
    <row r="133" spans="1:5" ht="18.75">
      <c r="A133" s="265" t="s">
        <v>310</v>
      </c>
      <c r="B133" s="265"/>
      <c r="C133" s="265"/>
      <c r="D133" s="265"/>
      <c r="E133" s="265"/>
    </row>
    <row r="134" spans="1:5" ht="34.5" customHeight="1">
      <c r="A134" s="270" t="s">
        <v>359</v>
      </c>
      <c r="B134" s="270"/>
      <c r="C134" s="270"/>
      <c r="D134" s="270"/>
      <c r="E134" s="270"/>
    </row>
    <row r="135" spans="1:5" ht="15">
      <c r="A135" s="115"/>
      <c r="B135" s="115"/>
      <c r="C135" s="113" t="s">
        <v>320</v>
      </c>
      <c r="D135" s="113" t="s">
        <v>321</v>
      </c>
      <c r="E135" s="113" t="s">
        <v>312</v>
      </c>
    </row>
    <row r="136" spans="1:5" ht="25.5">
      <c r="A136" s="113" t="s">
        <v>352</v>
      </c>
      <c r="B136" s="113">
        <v>240</v>
      </c>
      <c r="C136" s="114">
        <f>C137</f>
        <v>300</v>
      </c>
      <c r="D136" s="114">
        <f>D137</f>
        <v>400</v>
      </c>
      <c r="E136" s="114">
        <f>E137</f>
        <v>450</v>
      </c>
    </row>
    <row r="137" spans="1:5" ht="38.25">
      <c r="A137" s="115" t="s">
        <v>360</v>
      </c>
      <c r="B137" s="115">
        <v>241</v>
      </c>
      <c r="C137" s="114">
        <v>300</v>
      </c>
      <c r="D137" s="114">
        <v>400</v>
      </c>
      <c r="E137" s="114">
        <v>450</v>
      </c>
    </row>
    <row r="138" spans="1:5" ht="15.75" customHeight="1">
      <c r="A138" s="113" t="s">
        <v>318</v>
      </c>
      <c r="B138" s="113">
        <v>800000</v>
      </c>
      <c r="C138" s="114">
        <f>C136</f>
        <v>300</v>
      </c>
      <c r="D138" s="114">
        <f>D136</f>
        <v>400</v>
      </c>
      <c r="E138" s="114">
        <f>E136</f>
        <v>450</v>
      </c>
    </row>
    <row r="139" spans="1:12" ht="18.75">
      <c r="A139" s="265" t="s">
        <v>310</v>
      </c>
      <c r="B139" s="265"/>
      <c r="C139" s="265"/>
      <c r="H139" s="133"/>
      <c r="I139" s="133"/>
      <c r="J139" s="133"/>
      <c r="K139" s="133"/>
      <c r="L139" s="133"/>
    </row>
    <row r="140" spans="1:5" ht="37.5" customHeight="1">
      <c r="A140" s="272" t="s">
        <v>361</v>
      </c>
      <c r="B140" s="272"/>
      <c r="C140" s="272"/>
      <c r="D140" s="272"/>
      <c r="E140" s="272"/>
    </row>
    <row r="141" spans="1:5" ht="15">
      <c r="A141" s="134"/>
      <c r="B141" s="134"/>
      <c r="C141" s="113" t="s">
        <v>320</v>
      </c>
      <c r="D141" s="113" t="s">
        <v>321</v>
      </c>
      <c r="E141" s="113" t="s">
        <v>312</v>
      </c>
    </row>
    <row r="142" spans="1:5" ht="15">
      <c r="A142" s="132" t="s">
        <v>324</v>
      </c>
      <c r="B142" s="135">
        <v>220</v>
      </c>
      <c r="C142" s="132">
        <f>C143</f>
        <v>0</v>
      </c>
      <c r="D142" s="130"/>
      <c r="E142" s="130"/>
    </row>
    <row r="143" spans="1:5" ht="15">
      <c r="A143" s="131" t="s">
        <v>328</v>
      </c>
      <c r="B143" s="131">
        <v>225</v>
      </c>
      <c r="C143" s="131">
        <v>0</v>
      </c>
      <c r="D143" s="130"/>
      <c r="E143" s="130"/>
    </row>
    <row r="144" spans="1:5" ht="15">
      <c r="A144" s="132" t="s">
        <v>318</v>
      </c>
      <c r="B144" s="132">
        <v>800000</v>
      </c>
      <c r="C144" s="136">
        <f>C142</f>
        <v>0</v>
      </c>
      <c r="D144" s="130"/>
      <c r="E144" s="130"/>
    </row>
    <row r="145" spans="1:12" ht="18.75">
      <c r="A145" s="265" t="s">
        <v>310</v>
      </c>
      <c r="B145" s="265"/>
      <c r="C145" s="265"/>
      <c r="H145" s="133"/>
      <c r="I145" s="133"/>
      <c r="J145" s="133"/>
      <c r="K145" s="133"/>
      <c r="L145" s="133"/>
    </row>
    <row r="146" spans="1:5" ht="37.5" customHeight="1">
      <c r="A146" s="272" t="s">
        <v>362</v>
      </c>
      <c r="B146" s="272"/>
      <c r="C146" s="272"/>
      <c r="D146" s="272"/>
      <c r="E146" s="272"/>
    </row>
    <row r="147" spans="1:5" ht="15">
      <c r="A147" s="134"/>
      <c r="B147" s="134"/>
      <c r="C147" s="113" t="s">
        <v>320</v>
      </c>
      <c r="D147" s="113" t="s">
        <v>321</v>
      </c>
      <c r="E147" s="113" t="s">
        <v>312</v>
      </c>
    </row>
    <row r="148" spans="1:5" ht="15">
      <c r="A148" s="132" t="s">
        <v>324</v>
      </c>
      <c r="B148" s="135">
        <v>220</v>
      </c>
      <c r="C148" s="132">
        <f>C149</f>
        <v>0</v>
      </c>
      <c r="D148" s="130"/>
      <c r="E148" s="130"/>
    </row>
    <row r="149" spans="1:5" ht="15">
      <c r="A149" s="131" t="s">
        <v>328</v>
      </c>
      <c r="B149" s="131">
        <v>225</v>
      </c>
      <c r="C149" s="131">
        <v>0</v>
      </c>
      <c r="D149" s="130"/>
      <c r="E149" s="130"/>
    </row>
    <row r="150" spans="1:5" ht="15">
      <c r="A150" s="132" t="s">
        <v>318</v>
      </c>
      <c r="B150" s="132">
        <v>800000</v>
      </c>
      <c r="C150" s="136">
        <f>C148</f>
        <v>0</v>
      </c>
      <c r="D150" s="130"/>
      <c r="E150" s="130"/>
    </row>
    <row r="151" spans="1:5" ht="18.75">
      <c r="A151" s="265" t="s">
        <v>310</v>
      </c>
      <c r="B151" s="265"/>
      <c r="C151" s="265"/>
      <c r="D151" s="265"/>
      <c r="E151" s="265"/>
    </row>
    <row r="152" spans="1:5" ht="48" customHeight="1">
      <c r="A152" s="270" t="s">
        <v>363</v>
      </c>
      <c r="B152" s="270"/>
      <c r="C152" s="270"/>
      <c r="D152" s="270"/>
      <c r="E152" s="270"/>
    </row>
    <row r="153" spans="1:5" ht="15">
      <c r="A153" s="115"/>
      <c r="B153" s="115"/>
      <c r="C153" s="113" t="s">
        <v>320</v>
      </c>
      <c r="D153" s="113" t="s">
        <v>321</v>
      </c>
      <c r="E153" s="113" t="s">
        <v>312</v>
      </c>
    </row>
    <row r="154" spans="1:5" ht="15">
      <c r="A154" s="113" t="s">
        <v>324</v>
      </c>
      <c r="B154" s="113">
        <v>220</v>
      </c>
      <c r="C154" s="114">
        <f>C155</f>
        <v>300</v>
      </c>
      <c r="D154" s="114">
        <f>D155</f>
        <v>370</v>
      </c>
      <c r="E154" s="114">
        <f>E155</f>
        <v>372</v>
      </c>
    </row>
    <row r="155" spans="1:5" ht="15">
      <c r="A155" s="115" t="s">
        <v>328</v>
      </c>
      <c r="B155" s="125">
        <v>225</v>
      </c>
      <c r="C155" s="125">
        <v>300</v>
      </c>
      <c r="D155" s="125">
        <v>370</v>
      </c>
      <c r="E155" s="125">
        <v>372</v>
      </c>
    </row>
    <row r="156" spans="1:5" ht="25.5">
      <c r="A156" s="113" t="s">
        <v>364</v>
      </c>
      <c r="B156" s="122">
        <v>300</v>
      </c>
      <c r="C156" s="119">
        <f>C157</f>
        <v>150</v>
      </c>
      <c r="D156" s="119">
        <f>D157</f>
        <v>165</v>
      </c>
      <c r="E156" s="119">
        <f>E157</f>
        <v>288.1</v>
      </c>
    </row>
    <row r="157" spans="1:5" ht="25.5">
      <c r="A157" s="115" t="s">
        <v>331</v>
      </c>
      <c r="B157" s="123">
        <v>310</v>
      </c>
      <c r="C157" s="115">
        <v>150</v>
      </c>
      <c r="D157" s="115">
        <v>165</v>
      </c>
      <c r="E157" s="115">
        <v>288.1</v>
      </c>
    </row>
    <row r="158" spans="1:12" ht="15">
      <c r="A158" s="113" t="s">
        <v>318</v>
      </c>
      <c r="B158" s="113">
        <v>800000</v>
      </c>
      <c r="C158" s="114">
        <f>C154+C156</f>
        <v>450</v>
      </c>
      <c r="D158" s="114">
        <f>D154+D156</f>
        <v>535</v>
      </c>
      <c r="E158" s="114">
        <f>E154+E156</f>
        <v>660.1</v>
      </c>
      <c r="H158" s="137"/>
      <c r="I158" s="137"/>
      <c r="J158" s="137">
        <v>250</v>
      </c>
      <c r="K158" s="137"/>
      <c r="L158" s="137"/>
    </row>
    <row r="159" spans="1:5" ht="18.75">
      <c r="A159" s="265" t="s">
        <v>310</v>
      </c>
      <c r="B159" s="265"/>
      <c r="C159" s="265"/>
      <c r="D159" s="265"/>
      <c r="E159" s="265"/>
    </row>
    <row r="160" spans="1:5" ht="48" customHeight="1">
      <c r="A160" s="270" t="s">
        <v>365</v>
      </c>
      <c r="B160" s="270"/>
      <c r="C160" s="270"/>
      <c r="D160" s="270"/>
      <c r="E160" s="270"/>
    </row>
    <row r="161" spans="1:5" ht="15">
      <c r="A161" s="115"/>
      <c r="B161" s="115"/>
      <c r="C161" s="113" t="s">
        <v>320</v>
      </c>
      <c r="D161" s="113" t="s">
        <v>321</v>
      </c>
      <c r="E161" s="113" t="s">
        <v>312</v>
      </c>
    </row>
    <row r="162" spans="1:5" ht="15">
      <c r="A162" s="113" t="s">
        <v>324</v>
      </c>
      <c r="B162" s="113">
        <v>220</v>
      </c>
      <c r="C162" s="114">
        <f>C163</f>
        <v>200</v>
      </c>
      <c r="D162" s="114">
        <f>D163</f>
        <v>200</v>
      </c>
      <c r="E162" s="114">
        <f>E163</f>
        <v>200</v>
      </c>
    </row>
    <row r="163" spans="1:5" ht="15">
      <c r="A163" s="115" t="s">
        <v>328</v>
      </c>
      <c r="B163" s="125">
        <v>225</v>
      </c>
      <c r="C163" s="125">
        <v>200</v>
      </c>
      <c r="D163" s="125">
        <v>200</v>
      </c>
      <c r="E163" s="125">
        <v>200</v>
      </c>
    </row>
    <row r="164" spans="1:5" ht="25.5">
      <c r="A164" s="113" t="s">
        <v>364</v>
      </c>
      <c r="B164" s="122">
        <v>300</v>
      </c>
      <c r="C164" s="119">
        <f>C165</f>
        <v>100</v>
      </c>
      <c r="D164" s="119">
        <f>D165</f>
        <v>100</v>
      </c>
      <c r="E164" s="119">
        <f>E165</f>
        <v>100</v>
      </c>
    </row>
    <row r="165" spans="1:5" ht="25.5">
      <c r="A165" s="115" t="s">
        <v>331</v>
      </c>
      <c r="B165" s="123">
        <v>310</v>
      </c>
      <c r="C165" s="115">
        <v>100</v>
      </c>
      <c r="D165" s="115">
        <v>100</v>
      </c>
      <c r="E165" s="115">
        <v>100</v>
      </c>
    </row>
    <row r="166" spans="1:12" ht="15">
      <c r="A166" s="113" t="s">
        <v>318</v>
      </c>
      <c r="B166" s="113">
        <v>800000</v>
      </c>
      <c r="C166" s="114">
        <f>C162+C164</f>
        <v>300</v>
      </c>
      <c r="D166" s="114">
        <f>D162+D164</f>
        <v>300</v>
      </c>
      <c r="E166" s="114">
        <f>E162+E164</f>
        <v>300</v>
      </c>
      <c r="H166" s="137"/>
      <c r="I166" s="137"/>
      <c r="J166" s="137">
        <v>250</v>
      </c>
      <c r="K166" s="137"/>
      <c r="L166" s="137"/>
    </row>
    <row r="167" spans="1:12" ht="21" customHeight="1">
      <c r="A167" s="274" t="s">
        <v>310</v>
      </c>
      <c r="B167" s="274"/>
      <c r="C167" s="274"/>
      <c r="D167" s="274"/>
      <c r="E167" s="274"/>
      <c r="H167" s="133"/>
      <c r="I167" s="133"/>
      <c r="J167" s="133"/>
      <c r="K167" s="133"/>
      <c r="L167" s="133"/>
    </row>
    <row r="168" spans="1:5" ht="32.25" customHeight="1">
      <c r="A168" s="270" t="s">
        <v>366</v>
      </c>
      <c r="B168" s="270"/>
      <c r="C168" s="270"/>
      <c r="D168" s="270"/>
      <c r="E168" s="270"/>
    </row>
    <row r="169" spans="1:5" ht="15">
      <c r="A169" s="112"/>
      <c r="B169" s="112"/>
      <c r="C169" s="113" t="s">
        <v>320</v>
      </c>
      <c r="D169" s="113" t="s">
        <v>321</v>
      </c>
      <c r="E169" s="113" t="s">
        <v>312</v>
      </c>
    </row>
    <row r="170" spans="1:5" ht="15">
      <c r="A170" s="113" t="s">
        <v>324</v>
      </c>
      <c r="B170" s="122">
        <v>220</v>
      </c>
      <c r="C170" s="113">
        <f>C173+C172+C171</f>
        <v>2783.9</v>
      </c>
      <c r="D170" s="113">
        <f>D173+D172+D171</f>
        <v>2918.3</v>
      </c>
      <c r="E170" s="113">
        <f>E173+E172+E171</f>
        <v>3004.1</v>
      </c>
    </row>
    <row r="171" spans="1:5" ht="15">
      <c r="A171" s="123" t="s">
        <v>327</v>
      </c>
      <c r="B171" s="115">
        <v>223</v>
      </c>
      <c r="C171" s="138">
        <f>1066-33.1</f>
        <v>1032.9</v>
      </c>
      <c r="D171" s="115">
        <f>1074.3+21.5</f>
        <v>1095.8</v>
      </c>
      <c r="E171" s="115">
        <v>1102.6</v>
      </c>
    </row>
    <row r="172" spans="1:5" ht="15">
      <c r="A172" s="115" t="s">
        <v>328</v>
      </c>
      <c r="B172" s="115">
        <v>225</v>
      </c>
      <c r="C172" s="114">
        <f>660+350+80.5</f>
        <v>1090.5</v>
      </c>
      <c r="D172" s="114">
        <f>1120</f>
        <v>1120</v>
      </c>
      <c r="E172" s="114">
        <f>1230</f>
        <v>1230</v>
      </c>
    </row>
    <row r="173" spans="1:5" ht="15">
      <c r="A173" s="115" t="s">
        <v>329</v>
      </c>
      <c r="B173" s="123">
        <v>226</v>
      </c>
      <c r="C173" s="138">
        <f>810.5-150</f>
        <v>660.5</v>
      </c>
      <c r="D173" s="115">
        <f>850.5-148</f>
        <v>702.5</v>
      </c>
      <c r="E173" s="115">
        <v>671.5</v>
      </c>
    </row>
    <row r="174" spans="1:5" ht="25.5">
      <c r="A174" s="113" t="s">
        <v>364</v>
      </c>
      <c r="B174" s="122">
        <v>300</v>
      </c>
      <c r="C174" s="139">
        <f>C175+C176</f>
        <v>442.40000000000003</v>
      </c>
      <c r="D174" s="139">
        <f>D175+D176</f>
        <v>472.4</v>
      </c>
      <c r="E174" s="139">
        <f>E175+E176</f>
        <v>496.4</v>
      </c>
    </row>
    <row r="175" spans="1:5" ht="25.5">
      <c r="A175" s="115" t="s">
        <v>331</v>
      </c>
      <c r="B175" s="123">
        <v>310</v>
      </c>
      <c r="C175" s="115">
        <v>30.6</v>
      </c>
      <c r="D175" s="115">
        <v>43.9</v>
      </c>
      <c r="E175" s="115">
        <v>44</v>
      </c>
    </row>
    <row r="176" spans="1:5" ht="28.5" customHeight="1">
      <c r="A176" s="115" t="s">
        <v>332</v>
      </c>
      <c r="B176" s="123">
        <v>340</v>
      </c>
      <c r="C176" s="115">
        <f>C177+C178</f>
        <v>411.8</v>
      </c>
      <c r="D176" s="115">
        <f>D177+D178</f>
        <v>428.5</v>
      </c>
      <c r="E176" s="115">
        <f>E177+E178</f>
        <v>452.4</v>
      </c>
    </row>
    <row r="177" spans="1:5" ht="15" customHeight="1">
      <c r="A177" s="115" t="s">
        <v>367</v>
      </c>
      <c r="B177" s="123"/>
      <c r="C177" s="115">
        <v>210</v>
      </c>
      <c r="D177" s="115">
        <v>213</v>
      </c>
      <c r="E177" s="115">
        <v>215</v>
      </c>
    </row>
    <row r="178" spans="1:5" ht="15">
      <c r="A178" s="115" t="s">
        <v>333</v>
      </c>
      <c r="B178" s="123"/>
      <c r="C178" s="115">
        <f>195.8+1+5</f>
        <v>201.8</v>
      </c>
      <c r="D178" s="115">
        <v>215.5</v>
      </c>
      <c r="E178" s="115">
        <f>215.5+21.9</f>
        <v>237.4</v>
      </c>
    </row>
    <row r="179" spans="1:5" ht="15">
      <c r="A179" s="113" t="s">
        <v>318</v>
      </c>
      <c r="B179" s="113">
        <v>800000</v>
      </c>
      <c r="C179" s="140">
        <f>C170+C174</f>
        <v>3226.3</v>
      </c>
      <c r="D179" s="140">
        <f>D170+D174</f>
        <v>3390.7000000000003</v>
      </c>
      <c r="E179" s="140">
        <f>E170+E174</f>
        <v>3500.5</v>
      </c>
    </row>
    <row r="180" spans="1:12" ht="21" customHeight="1">
      <c r="A180" s="274" t="s">
        <v>310</v>
      </c>
      <c r="B180" s="274"/>
      <c r="C180" s="274"/>
      <c r="D180" s="274"/>
      <c r="E180" s="274"/>
      <c r="H180" s="133"/>
      <c r="I180" s="133"/>
      <c r="J180" s="133"/>
      <c r="K180" s="133"/>
      <c r="L180" s="133"/>
    </row>
    <row r="181" spans="1:5" ht="32.25" customHeight="1">
      <c r="A181" s="270" t="s">
        <v>368</v>
      </c>
      <c r="B181" s="270"/>
      <c r="C181" s="270"/>
      <c r="D181" s="270"/>
      <c r="E181" s="270"/>
    </row>
    <row r="182" spans="1:5" ht="15">
      <c r="A182" s="112"/>
      <c r="B182" s="112"/>
      <c r="C182" s="113" t="s">
        <v>320</v>
      </c>
      <c r="D182" s="113" t="s">
        <v>321</v>
      </c>
      <c r="E182" s="113" t="s">
        <v>312</v>
      </c>
    </row>
    <row r="183" spans="1:5" ht="15">
      <c r="A183" s="113" t="s">
        <v>324</v>
      </c>
      <c r="B183" s="122">
        <v>220</v>
      </c>
      <c r="C183" s="113">
        <f>C185+C184</f>
        <v>200</v>
      </c>
      <c r="D183" s="113">
        <f>D185+D184</f>
        <v>250</v>
      </c>
      <c r="E183" s="113">
        <f>E185+E184</f>
        <v>500</v>
      </c>
    </row>
    <row r="184" spans="1:5" ht="15">
      <c r="A184" s="115" t="s">
        <v>328</v>
      </c>
      <c r="B184" s="115">
        <v>225</v>
      </c>
      <c r="C184" s="114">
        <v>100</v>
      </c>
      <c r="D184" s="114">
        <v>150</v>
      </c>
      <c r="E184" s="114">
        <v>300</v>
      </c>
    </row>
    <row r="185" spans="1:5" ht="15">
      <c r="A185" s="115" t="s">
        <v>329</v>
      </c>
      <c r="B185" s="123">
        <v>226</v>
      </c>
      <c r="C185" s="138">
        <v>100</v>
      </c>
      <c r="D185" s="115">
        <v>100</v>
      </c>
      <c r="E185" s="115">
        <v>200</v>
      </c>
    </row>
    <row r="186" spans="1:5" ht="15">
      <c r="A186" s="113" t="s">
        <v>318</v>
      </c>
      <c r="B186" s="113">
        <v>800000</v>
      </c>
      <c r="C186" s="140">
        <f>C183</f>
        <v>200</v>
      </c>
      <c r="D186" s="140">
        <f>D183</f>
        <v>250</v>
      </c>
      <c r="E186" s="140">
        <f>E183</f>
        <v>500</v>
      </c>
    </row>
    <row r="187" spans="1:5" ht="18.75">
      <c r="A187" s="273" t="s">
        <v>310</v>
      </c>
      <c r="B187" s="273"/>
      <c r="C187" s="273"/>
      <c r="D187" s="273"/>
      <c r="E187" s="273"/>
    </row>
    <row r="188" spans="1:5" ht="33.75" customHeight="1">
      <c r="A188" s="270" t="s">
        <v>369</v>
      </c>
      <c r="B188" s="270"/>
      <c r="C188" s="270"/>
      <c r="D188" s="270"/>
      <c r="E188" s="270"/>
    </row>
    <row r="189" spans="1:5" ht="16.5" customHeight="1">
      <c r="A189" s="112"/>
      <c r="B189" s="112"/>
      <c r="C189" s="113" t="s">
        <v>320</v>
      </c>
      <c r="D189" s="113" t="s">
        <v>321</v>
      </c>
      <c r="E189" s="113" t="s">
        <v>312</v>
      </c>
    </row>
    <row r="190" spans="1:5" ht="15">
      <c r="A190" s="113" t="s">
        <v>324</v>
      </c>
      <c r="B190" s="113">
        <v>220</v>
      </c>
      <c r="C190" s="113">
        <f>C191</f>
        <v>200</v>
      </c>
      <c r="D190" s="113">
        <f>D191</f>
        <v>200</v>
      </c>
      <c r="E190" s="113">
        <f>E191</f>
        <v>200</v>
      </c>
    </row>
    <row r="191" spans="1:5" ht="15">
      <c r="A191" s="115" t="s">
        <v>329</v>
      </c>
      <c r="B191" s="115">
        <v>226</v>
      </c>
      <c r="C191" s="115">
        <v>200</v>
      </c>
      <c r="D191" s="115">
        <v>200</v>
      </c>
      <c r="E191" s="115">
        <v>200</v>
      </c>
    </row>
    <row r="192" spans="1:5" ht="15">
      <c r="A192" s="113" t="s">
        <v>318</v>
      </c>
      <c r="B192" s="113">
        <v>800000</v>
      </c>
      <c r="C192" s="113">
        <f>C190</f>
        <v>200</v>
      </c>
      <c r="D192" s="113">
        <f>D190</f>
        <v>200</v>
      </c>
      <c r="E192" s="113">
        <f>E190</f>
        <v>200</v>
      </c>
    </row>
    <row r="193" spans="1:5" ht="18.75">
      <c r="A193" s="265" t="s">
        <v>310</v>
      </c>
      <c r="B193" s="265"/>
      <c r="C193" s="265"/>
      <c r="D193" s="265"/>
      <c r="E193" s="265"/>
    </row>
    <row r="194" spans="1:5" ht="21" customHeight="1">
      <c r="A194" s="270" t="s">
        <v>370</v>
      </c>
      <c r="B194" s="270"/>
      <c r="C194" s="270"/>
      <c r="D194" s="270"/>
      <c r="E194" s="270"/>
    </row>
    <row r="195" spans="1:5" ht="15.75" customHeight="1">
      <c r="A195" s="115"/>
      <c r="B195" s="115"/>
      <c r="C195" s="113" t="s">
        <v>320</v>
      </c>
      <c r="D195" s="113" t="s">
        <v>321</v>
      </c>
      <c r="E195" s="113" t="s">
        <v>312</v>
      </c>
    </row>
    <row r="196" spans="1:5" ht="15" customHeight="1">
      <c r="A196" s="113" t="s">
        <v>324</v>
      </c>
      <c r="B196" s="113">
        <v>220</v>
      </c>
      <c r="C196" s="114">
        <f>C197</f>
        <v>5</v>
      </c>
      <c r="D196" s="114">
        <f>D197</f>
        <v>15</v>
      </c>
      <c r="E196" s="114">
        <f>E197</f>
        <v>18</v>
      </c>
    </row>
    <row r="197" spans="1:11" ht="15.75">
      <c r="A197" s="115" t="s">
        <v>329</v>
      </c>
      <c r="B197" s="115">
        <v>226</v>
      </c>
      <c r="C197" s="114">
        <v>5</v>
      </c>
      <c r="D197" s="114">
        <v>15</v>
      </c>
      <c r="E197" s="114">
        <v>18</v>
      </c>
      <c r="H197" s="141" t="s">
        <v>371</v>
      </c>
      <c r="I197" s="142" t="s">
        <v>372</v>
      </c>
      <c r="J197" s="142" t="s">
        <v>373</v>
      </c>
      <c r="K197" s="143"/>
    </row>
    <row r="198" spans="1:5" ht="15">
      <c r="A198" s="113" t="s">
        <v>374</v>
      </c>
      <c r="B198" s="113">
        <v>290</v>
      </c>
      <c r="C198" s="113">
        <v>35</v>
      </c>
      <c r="D198" s="113">
        <v>40.8</v>
      </c>
      <c r="E198" s="113">
        <v>42</v>
      </c>
    </row>
    <row r="199" spans="1:11" ht="25.5">
      <c r="A199" s="113" t="s">
        <v>343</v>
      </c>
      <c r="B199" s="113">
        <v>300</v>
      </c>
      <c r="C199" s="113">
        <f aca="true" t="shared" si="2" ref="C199:E200">C200</f>
        <v>10</v>
      </c>
      <c r="D199" s="113">
        <f t="shared" si="2"/>
        <v>20</v>
      </c>
      <c r="E199" s="113">
        <f t="shared" si="2"/>
        <v>20</v>
      </c>
      <c r="I199" s="62" t="s">
        <v>344</v>
      </c>
      <c r="J199" s="128">
        <v>2</v>
      </c>
      <c r="K199" s="129"/>
    </row>
    <row r="200" spans="1:11" ht="25.5">
      <c r="A200" s="115" t="s">
        <v>345</v>
      </c>
      <c r="B200" s="115">
        <v>340</v>
      </c>
      <c r="C200" s="115">
        <f t="shared" si="2"/>
        <v>10</v>
      </c>
      <c r="D200" s="115">
        <f t="shared" si="2"/>
        <v>20</v>
      </c>
      <c r="E200" s="115">
        <f t="shared" si="2"/>
        <v>20</v>
      </c>
      <c r="I200" s="78" t="s">
        <v>346</v>
      </c>
      <c r="J200" s="128" t="e">
        <f>J193+J194+J195+J196+J197+J199</f>
        <v>#VALUE!</v>
      </c>
      <c r="K200" s="129"/>
    </row>
    <row r="201" spans="1:11" ht="15.75">
      <c r="A201" s="115" t="s">
        <v>347</v>
      </c>
      <c r="B201" s="115"/>
      <c r="C201" s="115">
        <v>10</v>
      </c>
      <c r="D201" s="115">
        <v>20</v>
      </c>
      <c r="E201" s="115">
        <v>20</v>
      </c>
      <c r="K201" s="129"/>
    </row>
    <row r="202" spans="1:11" ht="15.75">
      <c r="A202" s="113" t="s">
        <v>318</v>
      </c>
      <c r="B202" s="113">
        <v>800000</v>
      </c>
      <c r="C202" s="114">
        <f>C196+C198+C199</f>
        <v>50</v>
      </c>
      <c r="D202" s="114">
        <f>D196+D198+D199</f>
        <v>75.8</v>
      </c>
      <c r="E202" s="114">
        <f>E196+E198+E199</f>
        <v>80</v>
      </c>
      <c r="H202" s="144">
        <v>226</v>
      </c>
      <c r="I202" s="144" t="s">
        <v>375</v>
      </c>
      <c r="J202" s="144">
        <v>365.1</v>
      </c>
      <c r="K202" s="129"/>
    </row>
    <row r="203" spans="1:11" ht="18.75">
      <c r="A203" s="265" t="s">
        <v>310</v>
      </c>
      <c r="B203" s="265"/>
      <c r="C203" s="265"/>
      <c r="D203" s="265"/>
      <c r="E203" s="265"/>
      <c r="H203" s="144"/>
      <c r="I203" s="144" t="s">
        <v>376</v>
      </c>
      <c r="J203" s="145">
        <f>J202*0.342</f>
        <v>124.86420000000001</v>
      </c>
      <c r="K203" s="129"/>
    </row>
    <row r="204" spans="1:11" ht="28.5" customHeight="1">
      <c r="A204" s="270" t="s">
        <v>377</v>
      </c>
      <c r="B204" s="270"/>
      <c r="C204" s="270"/>
      <c r="D204" s="270"/>
      <c r="E204" s="270"/>
      <c r="H204" s="144"/>
      <c r="I204" s="144" t="s">
        <v>378</v>
      </c>
      <c r="J204" s="144">
        <v>250</v>
      </c>
      <c r="K204" s="129"/>
    </row>
    <row r="205" spans="1:11" ht="15.75">
      <c r="A205" s="115"/>
      <c r="B205" s="115"/>
      <c r="C205" s="113" t="s">
        <v>320</v>
      </c>
      <c r="D205" s="113" t="s">
        <v>321</v>
      </c>
      <c r="E205" s="113" t="s">
        <v>312</v>
      </c>
      <c r="H205" s="144"/>
      <c r="I205" s="144" t="s">
        <v>379</v>
      </c>
      <c r="J205" s="144">
        <v>40</v>
      </c>
      <c r="K205" s="129"/>
    </row>
    <row r="206" spans="1:11" ht="15.75">
      <c r="A206" s="113" t="s">
        <v>324</v>
      </c>
      <c r="B206" s="113">
        <v>220</v>
      </c>
      <c r="C206" s="115">
        <f>C207</f>
        <v>0</v>
      </c>
      <c r="D206" s="115">
        <f>D207</f>
        <v>5</v>
      </c>
      <c r="E206" s="115">
        <f>E207</f>
        <v>5</v>
      </c>
      <c r="I206" s="146" t="s">
        <v>380</v>
      </c>
      <c r="J206" s="147">
        <v>4</v>
      </c>
      <c r="K206" s="129"/>
    </row>
    <row r="207" spans="1:11" ht="15.75">
      <c r="A207" s="115" t="s">
        <v>329</v>
      </c>
      <c r="B207" s="115">
        <v>226</v>
      </c>
      <c r="C207" s="115">
        <v>0</v>
      </c>
      <c r="D207" s="115">
        <v>5</v>
      </c>
      <c r="E207" s="115">
        <v>5</v>
      </c>
      <c r="I207" s="62" t="s">
        <v>381</v>
      </c>
      <c r="J207" s="128">
        <v>18</v>
      </c>
      <c r="K207" s="129"/>
    </row>
    <row r="208" spans="1:5" ht="15">
      <c r="A208" s="113" t="s">
        <v>374</v>
      </c>
      <c r="B208" s="113">
        <v>290</v>
      </c>
      <c r="C208" s="113">
        <v>30</v>
      </c>
      <c r="D208" s="113">
        <v>35</v>
      </c>
      <c r="E208" s="113">
        <v>40</v>
      </c>
    </row>
    <row r="209" spans="1:11" ht="25.5">
      <c r="A209" s="113" t="s">
        <v>343</v>
      </c>
      <c r="B209" s="113">
        <v>300</v>
      </c>
      <c r="C209" s="113">
        <f aca="true" t="shared" si="3" ref="C209:E210">C210</f>
        <v>10</v>
      </c>
      <c r="D209" s="113">
        <f t="shared" si="3"/>
        <v>20</v>
      </c>
      <c r="E209" s="113">
        <f t="shared" si="3"/>
        <v>25</v>
      </c>
      <c r="I209" s="62" t="s">
        <v>344</v>
      </c>
      <c r="J209" s="128">
        <v>2</v>
      </c>
      <c r="K209" s="129"/>
    </row>
    <row r="210" spans="1:11" ht="25.5">
      <c r="A210" s="115" t="s">
        <v>345</v>
      </c>
      <c r="B210" s="115">
        <v>340</v>
      </c>
      <c r="C210" s="115">
        <f t="shared" si="3"/>
        <v>10</v>
      </c>
      <c r="D210" s="115">
        <f t="shared" si="3"/>
        <v>20</v>
      </c>
      <c r="E210" s="115">
        <f t="shared" si="3"/>
        <v>25</v>
      </c>
      <c r="I210" s="78" t="s">
        <v>346</v>
      </c>
      <c r="J210" s="128">
        <f>J203+J204+J205+J206+J207+J209</f>
        <v>438.8642</v>
      </c>
      <c r="K210" s="129"/>
    </row>
    <row r="211" spans="1:11" ht="15.75">
      <c r="A211" s="115" t="s">
        <v>347</v>
      </c>
      <c r="B211" s="115"/>
      <c r="C211" s="115">
        <v>10</v>
      </c>
      <c r="D211" s="115">
        <v>20</v>
      </c>
      <c r="E211" s="115">
        <v>25</v>
      </c>
      <c r="K211" s="129"/>
    </row>
    <row r="212" spans="1:11" ht="15.75">
      <c r="A212" s="113" t="s">
        <v>318</v>
      </c>
      <c r="B212" s="113">
        <v>800000</v>
      </c>
      <c r="C212" s="115">
        <f>C206+C208+C209</f>
        <v>40</v>
      </c>
      <c r="D212" s="115">
        <f>D206+D208+D209</f>
        <v>60</v>
      </c>
      <c r="E212" s="115">
        <f>E206+E208+E209</f>
        <v>70</v>
      </c>
      <c r="K212" s="129"/>
    </row>
    <row r="213" spans="1:11" ht="18.75">
      <c r="A213" s="274" t="s">
        <v>310</v>
      </c>
      <c r="B213" s="274"/>
      <c r="C213" s="274"/>
      <c r="D213" s="274"/>
      <c r="E213" s="274"/>
      <c r="I213" s="148"/>
      <c r="J213" s="149"/>
      <c r="K213" s="129"/>
    </row>
    <row r="214" spans="1:11" ht="15.75" customHeight="1">
      <c r="A214" s="270" t="s">
        <v>382</v>
      </c>
      <c r="B214" s="270"/>
      <c r="C214" s="270"/>
      <c r="D214" s="270"/>
      <c r="E214" s="270"/>
      <c r="I214" s="148"/>
      <c r="J214" s="149"/>
      <c r="K214" s="129"/>
    </row>
    <row r="215" spans="1:11" ht="15.75">
      <c r="A215" s="115"/>
      <c r="B215" s="115"/>
      <c r="C215" s="113" t="s">
        <v>320</v>
      </c>
      <c r="D215" s="113" t="s">
        <v>321</v>
      </c>
      <c r="E215" s="113" t="s">
        <v>312</v>
      </c>
      <c r="I215" s="148"/>
      <c r="J215" s="149"/>
      <c r="K215" s="129"/>
    </row>
    <row r="216" spans="1:11" ht="25.5">
      <c r="A216" s="113" t="s">
        <v>315</v>
      </c>
      <c r="B216" s="113">
        <v>210</v>
      </c>
      <c r="C216" s="114">
        <f>C217+C218</f>
        <v>459.70000000000005</v>
      </c>
      <c r="D216" s="114">
        <f>D217+D218</f>
        <v>459.70000000000005</v>
      </c>
      <c r="E216" s="114">
        <f>E217+E218</f>
        <v>459.70000000000005</v>
      </c>
      <c r="G216" s="110">
        <f>D216-C216</f>
        <v>0</v>
      </c>
      <c r="I216" s="148"/>
      <c r="J216" s="149"/>
      <c r="K216" s="129"/>
    </row>
    <row r="217" spans="1:11" ht="15.75">
      <c r="A217" s="115" t="s">
        <v>316</v>
      </c>
      <c r="B217" s="115">
        <v>211</v>
      </c>
      <c r="C217" s="138">
        <f>703.6-350.5</f>
        <v>353.1</v>
      </c>
      <c r="D217" s="115">
        <f>703.6-350.5</f>
        <v>353.1</v>
      </c>
      <c r="E217" s="115">
        <f>703.6-350.5</f>
        <v>353.1</v>
      </c>
      <c r="G217" s="109">
        <f>C217</f>
        <v>353.1</v>
      </c>
      <c r="I217" s="150"/>
      <c r="J217" s="149"/>
      <c r="K217" s="129"/>
    </row>
    <row r="218" spans="1:11" ht="15.75">
      <c r="A218" s="115" t="s">
        <v>317</v>
      </c>
      <c r="B218" s="115">
        <v>213</v>
      </c>
      <c r="C218" s="114">
        <v>106.6</v>
      </c>
      <c r="D218" s="114">
        <v>106.6</v>
      </c>
      <c r="E218" s="114">
        <v>106.6</v>
      </c>
      <c r="G218" s="109">
        <f>G217*0.302</f>
        <v>106.6362</v>
      </c>
      <c r="I218" s="150"/>
      <c r="J218" s="149"/>
      <c r="K218" s="129"/>
    </row>
    <row r="219" spans="1:5" ht="15">
      <c r="A219" s="122" t="s">
        <v>324</v>
      </c>
      <c r="B219" s="113">
        <v>220</v>
      </c>
      <c r="C219" s="113">
        <f>C220</f>
        <v>60.3</v>
      </c>
      <c r="D219" s="113">
        <f>D220</f>
        <v>65.3</v>
      </c>
      <c r="E219" s="113">
        <f>E220</f>
        <v>70.3</v>
      </c>
    </row>
    <row r="220" spans="1:5" ht="15">
      <c r="A220" s="115" t="s">
        <v>329</v>
      </c>
      <c r="B220" s="115">
        <v>226</v>
      </c>
      <c r="C220" s="115">
        <v>60.3</v>
      </c>
      <c r="D220" s="115">
        <v>65.3</v>
      </c>
      <c r="E220" s="115">
        <v>70.3</v>
      </c>
    </row>
    <row r="221" spans="1:11" ht="15.75">
      <c r="A221" s="113" t="s">
        <v>318</v>
      </c>
      <c r="B221" s="113">
        <v>800000</v>
      </c>
      <c r="C221" s="119">
        <f>C216+C219</f>
        <v>520</v>
      </c>
      <c r="D221" s="119">
        <f>D216+D219</f>
        <v>525</v>
      </c>
      <c r="E221" s="119">
        <f>E216+E219</f>
        <v>530</v>
      </c>
      <c r="G221" s="110"/>
      <c r="I221" s="150"/>
      <c r="J221" s="149"/>
      <c r="K221" s="129"/>
    </row>
    <row r="222" spans="1:11" ht="18.75">
      <c r="A222" s="274" t="s">
        <v>310</v>
      </c>
      <c r="B222" s="274"/>
      <c r="C222" s="274"/>
      <c r="D222" s="274"/>
      <c r="E222" s="274"/>
      <c r="I222" s="150"/>
      <c r="J222" s="149"/>
      <c r="K222" s="129"/>
    </row>
    <row r="223" spans="1:11" ht="15.75" customHeight="1">
      <c r="A223" s="270" t="s">
        <v>383</v>
      </c>
      <c r="B223" s="270"/>
      <c r="C223" s="270"/>
      <c r="D223" s="270"/>
      <c r="E223" s="270"/>
      <c r="K223" s="129"/>
    </row>
    <row r="224" spans="1:5" ht="15">
      <c r="A224" s="115"/>
      <c r="B224" s="115"/>
      <c r="C224" s="113" t="s">
        <v>320</v>
      </c>
      <c r="D224" s="113" t="s">
        <v>321</v>
      </c>
      <c r="E224" s="113" t="s">
        <v>312</v>
      </c>
    </row>
    <row r="225" spans="1:5" ht="42.75">
      <c r="A225" s="151" t="s">
        <v>384</v>
      </c>
      <c r="B225" s="113">
        <v>263</v>
      </c>
      <c r="C225" s="119">
        <v>65</v>
      </c>
      <c r="D225" s="119">
        <v>65</v>
      </c>
      <c r="E225" s="119">
        <v>65</v>
      </c>
    </row>
    <row r="226" spans="1:5" ht="18.75" customHeight="1">
      <c r="A226" s="113" t="s">
        <v>318</v>
      </c>
      <c r="B226" s="113">
        <v>800000</v>
      </c>
      <c r="C226" s="119">
        <f>C225</f>
        <v>65</v>
      </c>
      <c r="D226" s="119">
        <f>D225</f>
        <v>65</v>
      </c>
      <c r="E226" s="119">
        <f>E225</f>
        <v>65</v>
      </c>
    </row>
    <row r="227" spans="1:5" ht="18.75">
      <c r="A227" s="275" t="s">
        <v>310</v>
      </c>
      <c r="B227" s="275"/>
      <c r="C227" s="275"/>
      <c r="D227" s="275"/>
      <c r="E227" s="275"/>
    </row>
    <row r="228" spans="1:5" ht="16.5" customHeight="1">
      <c r="A228" s="270" t="s">
        <v>385</v>
      </c>
      <c r="B228" s="270"/>
      <c r="C228" s="270"/>
      <c r="D228" s="270"/>
      <c r="E228" s="270"/>
    </row>
    <row r="229" spans="1:5" ht="15" customHeight="1">
      <c r="A229" s="112"/>
      <c r="B229" s="112"/>
      <c r="C229" s="113" t="s">
        <v>320</v>
      </c>
      <c r="D229" s="113" t="s">
        <v>321</v>
      </c>
      <c r="E229" s="113" t="s">
        <v>312</v>
      </c>
    </row>
    <row r="230" spans="1:5" ht="15">
      <c r="A230" s="113" t="s">
        <v>324</v>
      </c>
      <c r="B230" s="113">
        <v>220</v>
      </c>
      <c r="C230" s="113">
        <f>C231</f>
        <v>7</v>
      </c>
      <c r="D230" s="113">
        <f>D231</f>
        <v>9</v>
      </c>
      <c r="E230" s="113">
        <f>E231</f>
        <v>10</v>
      </c>
    </row>
    <row r="231" spans="1:5" ht="22.5" customHeight="1">
      <c r="A231" s="115" t="s">
        <v>329</v>
      </c>
      <c r="B231" s="115">
        <v>226</v>
      </c>
      <c r="C231" s="115">
        <v>7</v>
      </c>
      <c r="D231" s="115">
        <v>9</v>
      </c>
      <c r="E231" s="115">
        <v>10</v>
      </c>
    </row>
    <row r="232" spans="1:5" ht="21" customHeight="1">
      <c r="A232" s="113" t="s">
        <v>374</v>
      </c>
      <c r="B232" s="113">
        <v>290</v>
      </c>
      <c r="C232" s="113">
        <v>35</v>
      </c>
      <c r="D232" s="113">
        <v>40</v>
      </c>
      <c r="E232" s="113">
        <v>45</v>
      </c>
    </row>
    <row r="233" spans="1:5" ht="27.75" customHeight="1">
      <c r="A233" s="113" t="s">
        <v>343</v>
      </c>
      <c r="B233" s="113">
        <v>300</v>
      </c>
      <c r="C233" s="113">
        <f aca="true" t="shared" si="4" ref="C233:E234">C234</f>
        <v>3</v>
      </c>
      <c r="D233" s="113">
        <f t="shared" si="4"/>
        <v>3</v>
      </c>
      <c r="E233" s="113">
        <f t="shared" si="4"/>
        <v>3</v>
      </c>
    </row>
    <row r="234" spans="1:5" ht="25.5">
      <c r="A234" s="115" t="s">
        <v>345</v>
      </c>
      <c r="B234" s="115">
        <v>340</v>
      </c>
      <c r="C234" s="115">
        <f t="shared" si="4"/>
        <v>3</v>
      </c>
      <c r="D234" s="115">
        <f t="shared" si="4"/>
        <v>3</v>
      </c>
      <c r="E234" s="115">
        <f t="shared" si="4"/>
        <v>3</v>
      </c>
    </row>
    <row r="235" spans="1:5" ht="15">
      <c r="A235" s="115" t="s">
        <v>347</v>
      </c>
      <c r="B235" s="115"/>
      <c r="C235" s="115">
        <v>3</v>
      </c>
      <c r="D235" s="115">
        <v>3</v>
      </c>
      <c r="E235" s="115">
        <v>3</v>
      </c>
    </row>
    <row r="236" spans="1:5" ht="15">
      <c r="A236" s="113" t="s">
        <v>318</v>
      </c>
      <c r="B236" s="113">
        <v>800000</v>
      </c>
      <c r="C236" s="113">
        <f>C230+C232+C233</f>
        <v>45</v>
      </c>
      <c r="D236" s="113">
        <f>D230+D232+D233</f>
        <v>52</v>
      </c>
      <c r="E236" s="113">
        <f>E230+E232+E233</f>
        <v>58</v>
      </c>
    </row>
    <row r="237" spans="1:5" ht="18.75">
      <c r="A237" s="273" t="s">
        <v>310</v>
      </c>
      <c r="B237" s="273"/>
      <c r="C237" s="273"/>
      <c r="D237" s="273"/>
      <c r="E237" s="273"/>
    </row>
    <row r="238" spans="1:5" ht="48" customHeight="1">
      <c r="A238" s="270" t="s">
        <v>386</v>
      </c>
      <c r="B238" s="270"/>
      <c r="C238" s="270"/>
      <c r="D238" s="270"/>
      <c r="E238" s="270"/>
    </row>
    <row r="239" spans="1:5" ht="16.5" customHeight="1">
      <c r="A239" s="112"/>
      <c r="B239" s="112"/>
      <c r="C239" s="113" t="s">
        <v>320</v>
      </c>
      <c r="D239" s="113" t="s">
        <v>321</v>
      </c>
      <c r="E239" s="113" t="s">
        <v>312</v>
      </c>
    </row>
    <row r="240" spans="1:5" ht="15">
      <c r="A240" s="113" t="s">
        <v>324</v>
      </c>
      <c r="B240" s="113">
        <v>220</v>
      </c>
      <c r="C240" s="113">
        <f>C241</f>
        <v>90</v>
      </c>
      <c r="D240" s="113">
        <f>D241</f>
        <v>90</v>
      </c>
      <c r="E240" s="113">
        <f>E241</f>
        <v>90</v>
      </c>
    </row>
    <row r="241" spans="1:5" ht="15">
      <c r="A241" s="115" t="s">
        <v>329</v>
      </c>
      <c r="B241" s="115">
        <v>226</v>
      </c>
      <c r="C241" s="115">
        <v>90</v>
      </c>
      <c r="D241" s="115">
        <v>90</v>
      </c>
      <c r="E241" s="115">
        <v>90</v>
      </c>
    </row>
    <row r="242" spans="1:5" ht="15">
      <c r="A242" s="113" t="s">
        <v>318</v>
      </c>
      <c r="B242" s="113">
        <v>800000</v>
      </c>
      <c r="C242" s="113">
        <f>C240</f>
        <v>90</v>
      </c>
      <c r="D242" s="113">
        <f>D240</f>
        <v>90</v>
      </c>
      <c r="E242" s="113">
        <f>E240</f>
        <v>90</v>
      </c>
    </row>
    <row r="243" spans="1:5" ht="18.75">
      <c r="A243" s="273" t="s">
        <v>310</v>
      </c>
      <c r="B243" s="273"/>
      <c r="C243" s="273"/>
      <c r="D243" s="273"/>
      <c r="E243" s="273"/>
    </row>
    <row r="244" spans="1:5" ht="31.5" customHeight="1">
      <c r="A244" s="270" t="s">
        <v>387</v>
      </c>
      <c r="B244" s="270"/>
      <c r="C244" s="270"/>
      <c r="D244" s="270"/>
      <c r="E244" s="270"/>
    </row>
    <row r="245" spans="1:5" ht="15">
      <c r="A245" s="115"/>
      <c r="B245" s="115"/>
      <c r="C245" s="113" t="s">
        <v>320</v>
      </c>
      <c r="D245" s="113" t="s">
        <v>321</v>
      </c>
      <c r="E245" s="113" t="s">
        <v>312</v>
      </c>
    </row>
    <row r="246" spans="1:5" ht="15.75" customHeight="1">
      <c r="A246" s="113" t="s">
        <v>324</v>
      </c>
      <c r="B246" s="113">
        <v>220</v>
      </c>
      <c r="C246" s="114">
        <f>C247</f>
        <v>15</v>
      </c>
      <c r="D246" s="114">
        <f>D247</f>
        <v>15</v>
      </c>
      <c r="E246" s="114">
        <f>E247</f>
        <v>15</v>
      </c>
    </row>
    <row r="247" spans="1:5" ht="15">
      <c r="A247" s="115" t="s">
        <v>329</v>
      </c>
      <c r="B247" s="115">
        <v>226</v>
      </c>
      <c r="C247" s="114">
        <v>15</v>
      </c>
      <c r="D247" s="114">
        <v>15</v>
      </c>
      <c r="E247" s="114">
        <v>15</v>
      </c>
    </row>
    <row r="248" spans="1:5" ht="15">
      <c r="A248" s="113" t="s">
        <v>374</v>
      </c>
      <c r="B248" s="113">
        <v>290</v>
      </c>
      <c r="C248" s="113">
        <v>35</v>
      </c>
      <c r="D248" s="113">
        <v>40</v>
      </c>
      <c r="E248" s="113">
        <v>45</v>
      </c>
    </row>
    <row r="249" spans="1:5" ht="15">
      <c r="A249" s="113" t="s">
        <v>318</v>
      </c>
      <c r="B249" s="113">
        <v>800000</v>
      </c>
      <c r="C249" s="114">
        <f>C246+C248</f>
        <v>50</v>
      </c>
      <c r="D249" s="114">
        <f>D246+D248</f>
        <v>55</v>
      </c>
      <c r="E249" s="114">
        <f>E246+E248</f>
        <v>60</v>
      </c>
    </row>
    <row r="250" spans="1:5" ht="18.75">
      <c r="A250" s="273" t="s">
        <v>310</v>
      </c>
      <c r="B250" s="273"/>
      <c r="C250" s="273"/>
      <c r="D250" s="273"/>
      <c r="E250" s="273"/>
    </row>
    <row r="251" spans="1:5" ht="12.75" customHeight="1">
      <c r="A251" s="270" t="s">
        <v>388</v>
      </c>
      <c r="B251" s="270"/>
      <c r="C251" s="270"/>
      <c r="D251" s="270"/>
      <c r="E251" s="270"/>
    </row>
    <row r="252" spans="1:5" ht="15">
      <c r="A252" s="112"/>
      <c r="B252" s="112"/>
      <c r="C252" s="113" t="s">
        <v>320</v>
      </c>
      <c r="D252" s="113" t="s">
        <v>321</v>
      </c>
      <c r="E252" s="113" t="s">
        <v>312</v>
      </c>
    </row>
    <row r="253" spans="1:5" ht="25.5">
      <c r="A253" s="113" t="s">
        <v>352</v>
      </c>
      <c r="B253" s="113">
        <v>240</v>
      </c>
      <c r="C253" s="113">
        <f>C254</f>
        <v>100</v>
      </c>
      <c r="D253" s="113">
        <f>D254</f>
        <v>100</v>
      </c>
      <c r="E253" s="113">
        <f>E254</f>
        <v>100</v>
      </c>
    </row>
    <row r="254" spans="1:5" ht="15">
      <c r="A254" s="115" t="s">
        <v>389</v>
      </c>
      <c r="B254" s="115">
        <v>242</v>
      </c>
      <c r="C254" s="115">
        <v>100</v>
      </c>
      <c r="D254" s="115">
        <v>100</v>
      </c>
      <c r="E254" s="115">
        <v>100</v>
      </c>
    </row>
    <row r="255" spans="1:5" ht="15">
      <c r="A255" s="113" t="s">
        <v>318</v>
      </c>
      <c r="B255" s="113">
        <v>800000</v>
      </c>
      <c r="C255" s="113">
        <f>C253</f>
        <v>100</v>
      </c>
      <c r="D255" s="113">
        <f>D253</f>
        <v>100</v>
      </c>
      <c r="E255" s="113">
        <f>E253</f>
        <v>100</v>
      </c>
    </row>
    <row r="257" spans="1:5" ht="18.75">
      <c r="A257" s="265" t="s">
        <v>310</v>
      </c>
      <c r="B257" s="265"/>
      <c r="C257" s="265"/>
      <c r="D257" s="265"/>
      <c r="E257" s="265"/>
    </row>
    <row r="258" spans="1:5" ht="12.75" customHeight="1">
      <c r="A258" s="270" t="s">
        <v>390</v>
      </c>
      <c r="B258" s="270"/>
      <c r="C258" s="270"/>
      <c r="D258" s="270"/>
      <c r="E258" s="270"/>
    </row>
    <row r="259" spans="1:8" ht="15">
      <c r="A259" s="112" t="s">
        <v>391</v>
      </c>
      <c r="B259" s="112"/>
      <c r="C259" s="113" t="s">
        <v>320</v>
      </c>
      <c r="D259" s="113" t="s">
        <v>321</v>
      </c>
      <c r="E259" s="113" t="s">
        <v>312</v>
      </c>
      <c r="F259" s="110">
        <f>C8+C16+C34+C51+C64+C71+C81+C90+C102+C114+C120+C126+C138+C158+C179+C202+C212+C221+C236+C242+C249+C255</f>
        <v>9833.6</v>
      </c>
      <c r="G259" s="110">
        <f>D8+D16+D34+D51+D64+D71+D81+D90+D102+D114+D120+D126+D138+D158+D179+D202+D212+D221+D236+D242+D249+D255</f>
        <v>10485</v>
      </c>
      <c r="H259" s="110">
        <f>E8+E16+E34+E51+E64+E71+E81+E90+E102+E114+E120+E126+E138+E158+E179+E202+E212+E221+E236+E242+E249+E255</f>
        <v>10478.1</v>
      </c>
    </row>
    <row r="260" spans="1:5" ht="16.5" customHeight="1">
      <c r="A260" s="113" t="s">
        <v>315</v>
      </c>
      <c r="B260" s="113">
        <v>210</v>
      </c>
      <c r="C260" s="119">
        <f>C261+C262+C263</f>
        <v>4386.3</v>
      </c>
      <c r="D260" s="119">
        <f>D261+D262+D263</f>
        <v>4391.4</v>
      </c>
      <c r="E260" s="119">
        <f>E261+E262+E263</f>
        <v>4391.799999999999</v>
      </c>
    </row>
    <row r="261" spans="1:6" ht="15">
      <c r="A261" s="115" t="s">
        <v>392</v>
      </c>
      <c r="B261" s="115">
        <v>211</v>
      </c>
      <c r="C261" s="114">
        <f>C6+C14+C21+C39+C62+C217</f>
        <v>3365.1</v>
      </c>
      <c r="D261" s="114">
        <f>D6+D14+D21+D39+D62+D217</f>
        <v>3368.9999999999995</v>
      </c>
      <c r="E261" s="114">
        <f>E6+E14+E21+E39+E62+E217</f>
        <v>3369.2999999999997</v>
      </c>
      <c r="F261" s="152" t="e">
        <f>C280-#REF!</f>
        <v>#REF!</v>
      </c>
    </row>
    <row r="262" spans="1:5" ht="15" customHeight="1">
      <c r="A262" s="115" t="s">
        <v>323</v>
      </c>
      <c r="B262" s="115">
        <v>212</v>
      </c>
      <c r="C262" s="115">
        <f>C22</f>
        <v>5</v>
      </c>
      <c r="D262" s="115">
        <f>D22</f>
        <v>5</v>
      </c>
      <c r="E262" s="115">
        <f>E22</f>
        <v>5</v>
      </c>
    </row>
    <row r="263" spans="1:5" ht="15">
      <c r="A263" s="115" t="s">
        <v>393</v>
      </c>
      <c r="B263" s="115">
        <v>213</v>
      </c>
      <c r="C263" s="114">
        <f>C7+C15+C23+C40+C63+C218</f>
        <v>1016.2</v>
      </c>
      <c r="D263" s="114">
        <f>D7+D15+D23+D40+D63+D218</f>
        <v>1017.4</v>
      </c>
      <c r="E263" s="114">
        <f>E7+E15+E23+E40+E63+E218</f>
        <v>1017.5</v>
      </c>
    </row>
    <row r="264" spans="1:5" ht="15">
      <c r="A264" s="113" t="s">
        <v>394</v>
      </c>
      <c r="B264" s="113">
        <v>220</v>
      </c>
      <c r="C264" s="119">
        <f>C265+C266+C267+C268+C269</f>
        <v>5836</v>
      </c>
      <c r="D264" s="119">
        <f>D265+D266+D267+D268+D269</f>
        <v>6099.400000000001</v>
      </c>
      <c r="E264" s="119">
        <f>E265+E266+E267+E268+E269</f>
        <v>6078.8</v>
      </c>
    </row>
    <row r="265" spans="1:5" ht="15">
      <c r="A265" s="115" t="s">
        <v>395</v>
      </c>
      <c r="B265" s="115">
        <v>221</v>
      </c>
      <c r="C265" s="115">
        <f aca="true" t="shared" si="5" ref="C265:E266">C25</f>
        <v>185</v>
      </c>
      <c r="D265" s="115">
        <f t="shared" si="5"/>
        <v>190</v>
      </c>
      <c r="E265" s="115">
        <f t="shared" si="5"/>
        <v>190</v>
      </c>
    </row>
    <row r="266" spans="1:5" ht="15">
      <c r="A266" s="115" t="s">
        <v>326</v>
      </c>
      <c r="B266" s="115">
        <v>222</v>
      </c>
      <c r="C266" s="115">
        <f t="shared" si="5"/>
        <v>3</v>
      </c>
      <c r="D266" s="115">
        <f t="shared" si="5"/>
        <v>3</v>
      </c>
      <c r="E266" s="115">
        <f t="shared" si="5"/>
        <v>3</v>
      </c>
    </row>
    <row r="267" spans="1:5" ht="15">
      <c r="A267" s="115" t="s">
        <v>396</v>
      </c>
      <c r="B267" s="115">
        <v>223</v>
      </c>
      <c r="C267" s="138">
        <f>C27+C171</f>
        <v>1152.9</v>
      </c>
      <c r="D267" s="138">
        <f>D27+D171</f>
        <v>1220.8</v>
      </c>
      <c r="E267" s="138">
        <f>E27+E171</f>
        <v>1227.6</v>
      </c>
    </row>
    <row r="268" spans="1:5" ht="15">
      <c r="A268" s="115" t="s">
        <v>397</v>
      </c>
      <c r="B268" s="115">
        <v>225</v>
      </c>
      <c r="C268" s="114">
        <f>C28+C155+C163+C172+C184</f>
        <v>1840.5</v>
      </c>
      <c r="D268" s="114">
        <f>D28+D155+D163+D172+D184</f>
        <v>1990</v>
      </c>
      <c r="E268" s="114">
        <f>E28+E155+E163+E172+E184</f>
        <v>2252</v>
      </c>
    </row>
    <row r="269" spans="1:5" ht="15">
      <c r="A269" s="115" t="s">
        <v>398</v>
      </c>
      <c r="B269" s="115">
        <v>226</v>
      </c>
      <c r="C269" s="114">
        <f>C29+C70+C77+C86+C107+C119+C125+C131+C173+C185+C191+C197+C220+C231+C241+C247</f>
        <v>2654.6000000000004</v>
      </c>
      <c r="D269" s="114">
        <f>D29+D70+D77+D86+D107+D119+D125+D131+D173+D185+D191+D197+D220+D231+D241+D247</f>
        <v>2695.6000000000004</v>
      </c>
      <c r="E269" s="114">
        <f>E29+E70+E77+E86+E107+E119+E125+E131+E173+E185+E191+E197+E220+E231+E241+E247</f>
        <v>2406.2000000000003</v>
      </c>
    </row>
    <row r="270" spans="1:5" ht="25.5">
      <c r="A270" s="113" t="s">
        <v>399</v>
      </c>
      <c r="B270" s="113">
        <v>240</v>
      </c>
      <c r="C270" s="119">
        <f>C271+C272</f>
        <v>500</v>
      </c>
      <c r="D270" s="119">
        <f>D271+D272</f>
        <v>650</v>
      </c>
      <c r="E270" s="119">
        <f>E271+E272</f>
        <v>750</v>
      </c>
    </row>
    <row r="271" spans="1:5" ht="38.25">
      <c r="A271" s="113" t="s">
        <v>400</v>
      </c>
      <c r="B271" s="115">
        <v>241</v>
      </c>
      <c r="C271" s="114">
        <f>C137</f>
        <v>300</v>
      </c>
      <c r="D271" s="114">
        <f>D137</f>
        <v>400</v>
      </c>
      <c r="E271" s="114">
        <f>E137</f>
        <v>450</v>
      </c>
    </row>
    <row r="272" spans="1:5" ht="15">
      <c r="A272" s="113" t="s">
        <v>353</v>
      </c>
      <c r="B272" s="115">
        <v>242</v>
      </c>
      <c r="C272" s="114">
        <f>C101+C254</f>
        <v>200</v>
      </c>
      <c r="D272" s="114">
        <f>D101+D254</f>
        <v>250</v>
      </c>
      <c r="E272" s="114">
        <f>E101+E254</f>
        <v>300</v>
      </c>
    </row>
    <row r="273" spans="1:5" ht="42.75">
      <c r="A273" s="151" t="s">
        <v>384</v>
      </c>
      <c r="B273" s="113">
        <v>263</v>
      </c>
      <c r="C273" s="119">
        <f>C226</f>
        <v>65</v>
      </c>
      <c r="D273" s="119">
        <f>D226</f>
        <v>65</v>
      </c>
      <c r="E273" s="119">
        <f>E226</f>
        <v>65</v>
      </c>
    </row>
    <row r="274" spans="1:5" ht="15">
      <c r="A274" s="113" t="s">
        <v>374</v>
      </c>
      <c r="B274" s="113">
        <v>290</v>
      </c>
      <c r="C274" s="113">
        <f>C50+C56+C198+C208+C232+C248</f>
        <v>347.9</v>
      </c>
      <c r="D274" s="113">
        <f>D50+D56+D198+D208+D232+D248</f>
        <v>250.8</v>
      </c>
      <c r="E274" s="113">
        <f>E50+E56+E198+E208+E232+E248</f>
        <v>267</v>
      </c>
    </row>
    <row r="275" spans="1:5" ht="25.5">
      <c r="A275" s="113" t="s">
        <v>401</v>
      </c>
      <c r="B275" s="113">
        <v>300</v>
      </c>
      <c r="C275" s="113">
        <f>C276+C277</f>
        <v>948.4</v>
      </c>
      <c r="D275" s="113">
        <f>D276+D277</f>
        <v>1023.4</v>
      </c>
      <c r="E275" s="113">
        <f>E276+E277</f>
        <v>1170.5</v>
      </c>
    </row>
    <row r="276" spans="1:5" ht="25.5">
      <c r="A276" s="115" t="s">
        <v>402</v>
      </c>
      <c r="B276" s="115">
        <v>310</v>
      </c>
      <c r="C276" s="114">
        <f>C31+C157+C165+C175</f>
        <v>300.6</v>
      </c>
      <c r="D276" s="114">
        <f>D31+D157+D165+D175</f>
        <v>318.9</v>
      </c>
      <c r="E276" s="114">
        <f>E31+E157+E165+E175</f>
        <v>442.1</v>
      </c>
    </row>
    <row r="277" spans="1:5" ht="25.5">
      <c r="A277" s="115" t="s">
        <v>403</v>
      </c>
      <c r="B277" s="115">
        <v>340</v>
      </c>
      <c r="C277" s="115">
        <f>C278+C279</f>
        <v>647.8</v>
      </c>
      <c r="D277" s="115">
        <f>D278+D279</f>
        <v>704.5</v>
      </c>
      <c r="E277" s="115">
        <f>E278+E279</f>
        <v>728.4</v>
      </c>
    </row>
    <row r="278" spans="1:5" ht="15">
      <c r="A278" s="115" t="s">
        <v>404</v>
      </c>
      <c r="B278" s="115"/>
      <c r="C278" s="115">
        <f>C43+C177</f>
        <v>330</v>
      </c>
      <c r="D278" s="115">
        <f>D43+D177</f>
        <v>333</v>
      </c>
      <c r="E278" s="115">
        <f>E43+E177</f>
        <v>335</v>
      </c>
    </row>
    <row r="279" spans="1:5" ht="15">
      <c r="A279" s="115" t="s">
        <v>405</v>
      </c>
      <c r="B279" s="115"/>
      <c r="C279" s="115">
        <f>C33+C44+C80+C89+C178+C201+C211+C235</f>
        <v>317.8</v>
      </c>
      <c r="D279" s="115">
        <f>D33+D44+D80+D89+D178+D201+D211+D235</f>
        <v>371.5</v>
      </c>
      <c r="E279" s="115">
        <f>E33+E44+E80+E89+E178+E201+E211+E235</f>
        <v>393.4</v>
      </c>
    </row>
    <row r="280" spans="1:9" ht="15">
      <c r="A280" s="113" t="s">
        <v>318</v>
      </c>
      <c r="B280" s="113">
        <v>800000</v>
      </c>
      <c r="C280" s="139">
        <f>C260+C264+C270+C274+C275+C273</f>
        <v>12083.599999999999</v>
      </c>
      <c r="D280" s="139">
        <f>D260+D264+D270+D274+D275+D273</f>
        <v>12479.999999999998</v>
      </c>
      <c r="E280" s="139">
        <f>E260+E264+E270+E274+E275+E273</f>
        <v>12723.099999999999</v>
      </c>
      <c r="G280" s="152">
        <f>C8+C16+C34+C45+C51+C57+C64+C71+C81+C90+C96+C102+C114+C120+C126+C132+C138+C144+C150+C158+C166+C179+C186+C192+C202+C212+C221+C226+C236+C242+C249+C255+C108</f>
        <v>12083.599999999999</v>
      </c>
      <c r="H280" s="152">
        <f>D8+D16+D34+D45+D51+D57+D64+D71+D81+D90+D96+D102+D114+D120+D126+D132+D138+D144+D150+D158+D166+D179+D186+D192+D202+D212+D221+D226+D236+D242+D249+D255+D108</f>
        <v>12485</v>
      </c>
      <c r="I280" s="152">
        <f>E8+E16+E34+E45+E51+E57+E64+E71+E81+E90+E96+E102+E114+E120+E126+E132+E138+E144+E150+E158+E166+E179+E186+E192+E202+E212+E221+E226+E236+E242+E249+E255+E108</f>
        <v>12728.1</v>
      </c>
    </row>
    <row r="283" spans="1:7" ht="15">
      <c r="A283" s="153" t="s">
        <v>406</v>
      </c>
      <c r="B283" s="154" t="s">
        <v>407</v>
      </c>
      <c r="G283" s="152">
        <f>C5+C20+C24+C30+C38+C41+C49+C55+C61+C69+C76+C78+C85+C87+C94+C100+C112+C118+C124+C130+C136+C142+C148+C154+C156+C162+C164+C170+C174+C183+C190+C196+C198+C199+C206+C208+C209+C216+C219+C225+C230+C232+C233+C240+C246+C248+C253+50</f>
        <v>11439.499999999998</v>
      </c>
    </row>
    <row r="284" ht="15">
      <c r="B284" s="137" t="s">
        <v>408</v>
      </c>
    </row>
    <row r="285" spans="1:2" ht="15">
      <c r="A285" s="153" t="s">
        <v>409</v>
      </c>
      <c r="B285" s="154" t="s">
        <v>410</v>
      </c>
    </row>
    <row r="286" ht="15">
      <c r="B286" s="155" t="s">
        <v>408</v>
      </c>
    </row>
  </sheetData>
  <sheetProtection selectLockedCells="1" selectUnlockedCells="1"/>
  <mergeCells count="68">
    <mergeCell ref="A257:E257"/>
    <mergeCell ref="A258:E258"/>
    <mergeCell ref="A237:E237"/>
    <mergeCell ref="A238:E238"/>
    <mergeCell ref="A243:E243"/>
    <mergeCell ref="A244:E244"/>
    <mergeCell ref="A250:E250"/>
    <mergeCell ref="A251:E251"/>
    <mergeCell ref="A213:E213"/>
    <mergeCell ref="A214:E214"/>
    <mergeCell ref="A222:E222"/>
    <mergeCell ref="A223:E223"/>
    <mergeCell ref="A227:E227"/>
    <mergeCell ref="A228:E228"/>
    <mergeCell ref="A187:E187"/>
    <mergeCell ref="A188:E188"/>
    <mergeCell ref="A193:E193"/>
    <mergeCell ref="A194:E194"/>
    <mergeCell ref="A203:E203"/>
    <mergeCell ref="A204:E204"/>
    <mergeCell ref="A159:E159"/>
    <mergeCell ref="A160:E160"/>
    <mergeCell ref="A167:E167"/>
    <mergeCell ref="A168:E168"/>
    <mergeCell ref="A180:E180"/>
    <mergeCell ref="A181:E181"/>
    <mergeCell ref="A139:C139"/>
    <mergeCell ref="A140:E140"/>
    <mergeCell ref="A145:C145"/>
    <mergeCell ref="A146:E146"/>
    <mergeCell ref="A151:E151"/>
    <mergeCell ref="A152:E152"/>
    <mergeCell ref="A121:E121"/>
    <mergeCell ref="A122:E122"/>
    <mergeCell ref="A127:E127"/>
    <mergeCell ref="A128:E128"/>
    <mergeCell ref="A133:E133"/>
    <mergeCell ref="A134:E134"/>
    <mergeCell ref="A103:E103"/>
    <mergeCell ref="A104:E104"/>
    <mergeCell ref="A109:E109"/>
    <mergeCell ref="A110:E110"/>
    <mergeCell ref="A115:E115"/>
    <mergeCell ref="A116:E116"/>
    <mergeCell ref="A82:E82"/>
    <mergeCell ref="A83:E83"/>
    <mergeCell ref="A91:C91"/>
    <mergeCell ref="A92:E92"/>
    <mergeCell ref="A97:E97"/>
    <mergeCell ref="A98:E98"/>
    <mergeCell ref="A58:C58"/>
    <mergeCell ref="A59:E59"/>
    <mergeCell ref="A65:E65"/>
    <mergeCell ref="A66:E66"/>
    <mergeCell ref="A72:E72"/>
    <mergeCell ref="A73:E73"/>
    <mergeCell ref="A35:C35"/>
    <mergeCell ref="A36:C36"/>
    <mergeCell ref="A46:C46"/>
    <mergeCell ref="A47:C47"/>
    <mergeCell ref="A52:C52"/>
    <mergeCell ref="A53:C53"/>
    <mergeCell ref="A1:E1"/>
    <mergeCell ref="A2:E2"/>
    <mergeCell ref="A9:D9"/>
    <mergeCell ref="A10:E10"/>
    <mergeCell ref="A17:C17"/>
    <mergeCell ref="A18:C18"/>
  </mergeCells>
  <printOptions/>
  <pageMargins left="1.1" right="0.75" top="0.2902777777777778" bottom="0.2798611111111111" header="0.5118055555555555" footer="0.5118055555555555"/>
  <pageSetup horizontalDpi="300" verticalDpi="300" orientation="portrait" paperSize="9" scale="97" r:id="rId1"/>
  <rowBreaks count="4" manualBreakCount="4">
    <brk id="109" max="255" man="1"/>
    <brk id="159" max="255" man="1"/>
    <brk id="236" max="255" man="1"/>
    <brk id="2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25.7109375" style="0" customWidth="1"/>
    <col min="2" max="2" width="60.28125" style="0" customWidth="1"/>
    <col min="3" max="4" width="11.8515625" style="0" customWidth="1"/>
    <col min="7" max="7" width="12.57421875" style="0" customWidth="1"/>
    <col min="8" max="8" width="48.421875" style="0" customWidth="1"/>
    <col min="9" max="9" width="10.421875" style="0" customWidth="1"/>
  </cols>
  <sheetData>
    <row r="1" spans="1:4" ht="12.75">
      <c r="A1" s="247" t="s">
        <v>68</v>
      </c>
      <c r="B1" s="247"/>
      <c r="C1" s="247"/>
      <c r="D1" s="247"/>
    </row>
    <row r="2" spans="1:4" ht="12.75">
      <c r="A2" s="247" t="s">
        <v>1</v>
      </c>
      <c r="B2" s="247"/>
      <c r="C2" s="247"/>
      <c r="D2" s="247"/>
    </row>
    <row r="3" spans="1:4" ht="12.75">
      <c r="A3" s="247" t="str">
        <f>'Прил. 1(16)'!A3:C3</f>
        <v>Таштыпского сельсовета</v>
      </c>
      <c r="B3" s="247"/>
      <c r="C3" s="247"/>
      <c r="D3" s="247"/>
    </row>
    <row r="4" spans="1:4" ht="12.75">
      <c r="A4" s="247" t="str">
        <f>'Прил. 1(16)'!A4:C4</f>
        <v>                                                                                                                                        от 16 ноября 2015 г. №14     .</v>
      </c>
      <c r="B4" s="247"/>
      <c r="C4" s="247"/>
      <c r="D4" s="247"/>
    </row>
    <row r="5" ht="8.25" customHeight="1">
      <c r="A5" s="1" t="s">
        <v>3</v>
      </c>
    </row>
    <row r="6" spans="1:3" ht="15.75">
      <c r="A6" s="249" t="s">
        <v>4</v>
      </c>
      <c r="B6" s="249"/>
      <c r="C6" s="249"/>
    </row>
    <row r="7" spans="1:3" ht="15" customHeight="1">
      <c r="A7" s="249" t="s">
        <v>420</v>
      </c>
      <c r="B7" s="249"/>
      <c r="C7" s="249"/>
    </row>
    <row r="8" ht="15.75" hidden="1">
      <c r="A8" s="2" t="s">
        <v>5</v>
      </c>
    </row>
    <row r="9" spans="1:4" ht="15.75" customHeight="1">
      <c r="A9" s="251" t="s">
        <v>6</v>
      </c>
      <c r="B9" s="251"/>
      <c r="C9" s="251"/>
      <c r="D9" s="251"/>
    </row>
    <row r="10" spans="1:4" ht="49.5" customHeight="1">
      <c r="A10" s="223" t="s">
        <v>7</v>
      </c>
      <c r="B10" s="223" t="s">
        <v>8</v>
      </c>
      <c r="C10" s="223" t="s">
        <v>9</v>
      </c>
      <c r="D10" s="223" t="s">
        <v>9</v>
      </c>
    </row>
    <row r="11" spans="1:4" ht="33">
      <c r="A11" s="224" t="s">
        <v>450</v>
      </c>
      <c r="B11" s="224" t="s">
        <v>451</v>
      </c>
      <c r="C11" s="225">
        <f>C12+C21+C29+C32+C19+C35+C17</f>
        <v>16145.5</v>
      </c>
      <c r="D11" s="225">
        <f>D12+D21+D29+D32+D19+D35+D17</f>
        <v>16584.5</v>
      </c>
    </row>
    <row r="12" spans="1:4" ht="33">
      <c r="A12" s="224" t="s">
        <v>452</v>
      </c>
      <c r="B12" s="224" t="s">
        <v>453</v>
      </c>
      <c r="C12" s="225">
        <f>C13</f>
        <v>12818</v>
      </c>
      <c r="D12" s="225">
        <f>D13</f>
        <v>13110</v>
      </c>
    </row>
    <row r="13" spans="1:4" ht="33">
      <c r="A13" s="224" t="s">
        <v>454</v>
      </c>
      <c r="B13" s="226" t="s">
        <v>11</v>
      </c>
      <c r="C13" s="227">
        <f>C14+C15+C16</f>
        <v>12818</v>
      </c>
      <c r="D13" s="227">
        <f>D14+D15+D16</f>
        <v>13110</v>
      </c>
    </row>
    <row r="14" spans="1:4" ht="86.25" customHeight="1">
      <c r="A14" s="224" t="s">
        <v>455</v>
      </c>
      <c r="B14" s="228" t="s">
        <v>13</v>
      </c>
      <c r="C14" s="227">
        <v>12753</v>
      </c>
      <c r="D14" s="227">
        <v>13045</v>
      </c>
    </row>
    <row r="15" spans="1:4" ht="118.5" customHeight="1">
      <c r="A15" s="224" t="s">
        <v>456</v>
      </c>
      <c r="B15" s="228" t="s">
        <v>457</v>
      </c>
      <c r="C15" s="227">
        <v>35</v>
      </c>
      <c r="D15" s="227">
        <v>35</v>
      </c>
    </row>
    <row r="16" spans="1:4" ht="54.75" customHeight="1">
      <c r="A16" s="224" t="s">
        <v>16</v>
      </c>
      <c r="B16" s="228" t="s">
        <v>17</v>
      </c>
      <c r="C16" s="227">
        <v>30</v>
      </c>
      <c r="D16" s="227">
        <v>30</v>
      </c>
    </row>
    <row r="17" spans="1:4" s="170" customFormat="1" ht="48" customHeight="1">
      <c r="A17" s="229" t="s">
        <v>434</v>
      </c>
      <c r="B17" s="228" t="s">
        <v>464</v>
      </c>
      <c r="C17" s="225">
        <f>C18</f>
        <v>1508.5</v>
      </c>
      <c r="D17" s="225">
        <f>D18</f>
        <v>1508.5</v>
      </c>
    </row>
    <row r="18" spans="1:4" ht="48" customHeight="1">
      <c r="A18" s="224" t="s">
        <v>435</v>
      </c>
      <c r="B18" s="228" t="s">
        <v>436</v>
      </c>
      <c r="C18" s="227">
        <v>1508.5</v>
      </c>
      <c r="D18" s="240">
        <v>1508.5</v>
      </c>
    </row>
    <row r="19" spans="1:4" ht="16.5">
      <c r="A19" s="230" t="s">
        <v>18</v>
      </c>
      <c r="B19" s="231" t="s">
        <v>19</v>
      </c>
      <c r="C19" s="232">
        <f>C20</f>
        <v>11</v>
      </c>
      <c r="D19" s="232">
        <f>D20</f>
        <v>11</v>
      </c>
    </row>
    <row r="20" spans="1:4" ht="16.5">
      <c r="A20" s="230" t="s">
        <v>20</v>
      </c>
      <c r="B20" s="231" t="s">
        <v>21</v>
      </c>
      <c r="C20" s="233">
        <v>11</v>
      </c>
      <c r="D20" s="233">
        <v>11</v>
      </c>
    </row>
    <row r="21" spans="1:4" ht="33">
      <c r="A21" s="224" t="s">
        <v>22</v>
      </c>
      <c r="B21" s="226" t="s">
        <v>23</v>
      </c>
      <c r="C21" s="232">
        <f>C22+C24</f>
        <v>1683</v>
      </c>
      <c r="D21" s="232">
        <f>D22+D24</f>
        <v>1829</v>
      </c>
    </row>
    <row r="22" spans="1:4" ht="33">
      <c r="A22" s="224" t="s">
        <v>24</v>
      </c>
      <c r="B22" s="226" t="s">
        <v>25</v>
      </c>
      <c r="C22" s="233">
        <v>231</v>
      </c>
      <c r="D22" s="233">
        <v>231</v>
      </c>
    </row>
    <row r="23" spans="1:4" ht="49.5">
      <c r="A23" s="224" t="s">
        <v>26</v>
      </c>
      <c r="B23" s="226" t="s">
        <v>27</v>
      </c>
      <c r="C23" s="233">
        <v>231</v>
      </c>
      <c r="D23" s="233">
        <v>231</v>
      </c>
    </row>
    <row r="24" spans="1:4" s="170" customFormat="1" ht="33">
      <c r="A24" s="229" t="s">
        <v>28</v>
      </c>
      <c r="B24" s="234" t="s">
        <v>29</v>
      </c>
      <c r="C24" s="232">
        <f>C25+C27</f>
        <v>1452</v>
      </c>
      <c r="D24" s="232">
        <f>D25+D27</f>
        <v>1598</v>
      </c>
    </row>
    <row r="25" spans="1:4" ht="48.75" customHeight="1">
      <c r="A25" s="224" t="s">
        <v>30</v>
      </c>
      <c r="B25" s="228" t="s">
        <v>31</v>
      </c>
      <c r="C25" s="233">
        <f>C26</f>
        <v>651</v>
      </c>
      <c r="D25" s="233">
        <f>D26</f>
        <v>696</v>
      </c>
    </row>
    <row r="26" spans="1:4" ht="63.75" customHeight="1">
      <c r="A26" s="224" t="s">
        <v>32</v>
      </c>
      <c r="B26" s="226" t="s">
        <v>33</v>
      </c>
      <c r="C26" s="233">
        <v>651</v>
      </c>
      <c r="D26" s="233">
        <f>653+43</f>
        <v>696</v>
      </c>
    </row>
    <row r="27" spans="1:4" ht="48" customHeight="1">
      <c r="A27" s="224" t="s">
        <v>34</v>
      </c>
      <c r="B27" s="228" t="s">
        <v>35</v>
      </c>
      <c r="C27" s="233">
        <f>C28</f>
        <v>801</v>
      </c>
      <c r="D27" s="233">
        <f>D28</f>
        <v>902</v>
      </c>
    </row>
    <row r="28" spans="1:4" ht="62.25" customHeight="1">
      <c r="A28" s="224" t="s">
        <v>36</v>
      </c>
      <c r="B28" s="226" t="s">
        <v>37</v>
      </c>
      <c r="C28" s="233">
        <v>801</v>
      </c>
      <c r="D28" s="233">
        <f>802+100</f>
        <v>902</v>
      </c>
    </row>
    <row r="29" spans="1:4" s="170" customFormat="1" ht="49.5">
      <c r="A29" s="229" t="s">
        <v>458</v>
      </c>
      <c r="B29" s="234" t="s">
        <v>39</v>
      </c>
      <c r="C29" s="232">
        <f>C31</f>
        <v>54</v>
      </c>
      <c r="D29" s="232">
        <f>D31</f>
        <v>55</v>
      </c>
    </row>
    <row r="30" spans="1:4" ht="83.25" customHeight="1">
      <c r="A30" s="226" t="s">
        <v>40</v>
      </c>
      <c r="B30" s="228" t="s">
        <v>41</v>
      </c>
      <c r="C30" s="233">
        <f>C31</f>
        <v>54</v>
      </c>
      <c r="D30" s="233">
        <f>D31</f>
        <v>55</v>
      </c>
    </row>
    <row r="31" spans="1:4" ht="66" customHeight="1">
      <c r="A31" s="224" t="s">
        <v>459</v>
      </c>
      <c r="B31" s="226" t="s">
        <v>43</v>
      </c>
      <c r="C31" s="233">
        <v>54</v>
      </c>
      <c r="D31" s="233">
        <v>55</v>
      </c>
    </row>
    <row r="32" spans="1:4" s="170" customFormat="1" ht="33">
      <c r="A32" s="188" t="s">
        <v>44</v>
      </c>
      <c r="B32" s="235" t="s">
        <v>69</v>
      </c>
      <c r="C32" s="232">
        <f>C33</f>
        <v>55</v>
      </c>
      <c r="D32" s="232">
        <f>D33</f>
        <v>55</v>
      </c>
    </row>
    <row r="33" spans="1:4" ht="33">
      <c r="A33" s="190" t="s">
        <v>46</v>
      </c>
      <c r="B33" s="236" t="s">
        <v>70</v>
      </c>
      <c r="C33" s="233">
        <f>C34</f>
        <v>55</v>
      </c>
      <c r="D33" s="233">
        <f>D34</f>
        <v>55</v>
      </c>
    </row>
    <row r="34" spans="1:4" ht="33">
      <c r="A34" s="190" t="s">
        <v>48</v>
      </c>
      <c r="B34" s="190" t="s">
        <v>49</v>
      </c>
      <c r="C34" s="233">
        <v>55</v>
      </c>
      <c r="D34" s="233">
        <v>55</v>
      </c>
    </row>
    <row r="35" spans="1:4" ht="20.25" customHeight="1">
      <c r="A35" s="190" t="s">
        <v>50</v>
      </c>
      <c r="B35" s="236" t="s">
        <v>71</v>
      </c>
      <c r="C35" s="233">
        <f>C36</f>
        <v>16</v>
      </c>
      <c r="D35" s="233">
        <f>D36</f>
        <v>16</v>
      </c>
    </row>
    <row r="36" spans="1:4" ht="18" customHeight="1">
      <c r="A36" s="190" t="s">
        <v>52</v>
      </c>
      <c r="B36" s="236" t="s">
        <v>72</v>
      </c>
      <c r="C36" s="233">
        <f>C37</f>
        <v>16</v>
      </c>
      <c r="D36" s="233">
        <f>D37</f>
        <v>16</v>
      </c>
    </row>
    <row r="37" spans="1:4" ht="18" customHeight="1">
      <c r="A37" s="190" t="s">
        <v>54</v>
      </c>
      <c r="B37" s="236" t="s">
        <v>73</v>
      </c>
      <c r="C37" s="233">
        <v>16</v>
      </c>
      <c r="D37" s="233">
        <v>16</v>
      </c>
    </row>
    <row r="38" spans="1:4" ht="1.5" customHeight="1" hidden="1" thickBot="1">
      <c r="A38" s="224" t="s">
        <v>460</v>
      </c>
      <c r="B38" s="226" t="s">
        <v>57</v>
      </c>
      <c r="C38" s="232">
        <f>C41</f>
        <v>0</v>
      </c>
      <c r="D38" s="232">
        <f>D41</f>
        <v>0</v>
      </c>
    </row>
    <row r="39" spans="1:4" ht="48" customHeight="1">
      <c r="A39" s="224" t="s">
        <v>461</v>
      </c>
      <c r="B39" s="226" t="s">
        <v>59</v>
      </c>
      <c r="C39" s="232">
        <f>C40</f>
        <v>117.6</v>
      </c>
      <c r="D39" s="232">
        <f>D40</f>
        <v>117.6</v>
      </c>
    </row>
    <row r="40" spans="1:4" ht="41.25" customHeight="1" thickBot="1">
      <c r="A40" s="237" t="s">
        <v>433</v>
      </c>
      <c r="B40" s="238" t="s">
        <v>432</v>
      </c>
      <c r="C40" s="239">
        <v>117.6</v>
      </c>
      <c r="D40" s="239">
        <v>117.6</v>
      </c>
    </row>
    <row r="41" spans="1:4" ht="18.75" customHeight="1" hidden="1" thickBot="1">
      <c r="A41" s="224" t="s">
        <v>60</v>
      </c>
      <c r="B41" s="226" t="s">
        <v>61</v>
      </c>
      <c r="C41" s="232">
        <f>C42</f>
        <v>0</v>
      </c>
      <c r="D41" s="232">
        <f>D42</f>
        <v>0</v>
      </c>
    </row>
    <row r="42" spans="1:4" ht="15.75" customHeight="1" hidden="1" thickBot="1">
      <c r="A42" s="241" t="s">
        <v>62</v>
      </c>
      <c r="B42" s="242" t="s">
        <v>63</v>
      </c>
      <c r="C42" s="243">
        <v>0</v>
      </c>
      <c r="D42" s="243">
        <v>0</v>
      </c>
    </row>
    <row r="43" spans="1:4" ht="24.75" customHeight="1" thickBot="1">
      <c r="A43" s="253" t="s">
        <v>462</v>
      </c>
      <c r="B43" s="254"/>
      <c r="C43" s="244">
        <f>C11+C38+C39</f>
        <v>16263.1</v>
      </c>
      <c r="D43" s="245">
        <f>D11+D38+D39</f>
        <v>16702.1</v>
      </c>
    </row>
    <row r="44" ht="13.5" customHeight="1">
      <c r="A44" s="2" t="s">
        <v>65</v>
      </c>
    </row>
    <row r="45" ht="15" customHeight="1">
      <c r="A45" s="2" t="s">
        <v>66</v>
      </c>
    </row>
    <row r="46" spans="1:3" ht="15.75">
      <c r="A46" s="248" t="s">
        <v>67</v>
      </c>
      <c r="B46" s="248"/>
      <c r="C46" s="248"/>
    </row>
    <row r="47" ht="15.75">
      <c r="A47" s="2"/>
    </row>
  </sheetData>
  <sheetProtection selectLockedCells="1" selectUnlockedCells="1"/>
  <mergeCells count="9">
    <mergeCell ref="A1:D1"/>
    <mergeCell ref="A2:D2"/>
    <mergeCell ref="A3:D3"/>
    <mergeCell ref="A4:D4"/>
    <mergeCell ref="A46:C46"/>
    <mergeCell ref="A6:C6"/>
    <mergeCell ref="A7:C7"/>
    <mergeCell ref="A9:D9"/>
    <mergeCell ref="A43:B43"/>
  </mergeCells>
  <printOptions/>
  <pageMargins left="0.65" right="0.30972222222222223" top="0.5298611111111111" bottom="0.5597222222222222" header="0.5118055555555555" footer="0.5118055555555555"/>
  <pageSetup horizontalDpi="300" verticalDpi="300" orientation="portrait" paperSize="9" scale="86" r:id="rId1"/>
  <rowBreaks count="1" manualBreakCount="1">
    <brk id="2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25" sqref="A125:IV126"/>
    </sheetView>
  </sheetViews>
  <sheetFormatPr defaultColWidth="9.140625" defaultRowHeight="12.75"/>
  <cols>
    <col min="1" max="1" width="54.8515625" style="0" customWidth="1"/>
    <col min="2" max="2" width="6.421875" style="0" customWidth="1"/>
    <col min="3" max="3" width="5.57421875" style="0" customWidth="1"/>
    <col min="4" max="4" width="6.00390625" style="0" customWidth="1"/>
    <col min="5" max="5" width="10.57421875" style="0" customWidth="1"/>
    <col min="6" max="6" width="6.28125" style="0" customWidth="1"/>
    <col min="7" max="7" width="10.7109375" style="0" customWidth="1"/>
  </cols>
  <sheetData>
    <row r="1" spans="1:7" ht="18">
      <c r="A1" s="22"/>
      <c r="B1" s="22"/>
      <c r="C1" s="23"/>
      <c r="D1" s="158" t="s">
        <v>74</v>
      </c>
      <c r="E1" s="158"/>
      <c r="F1" s="158"/>
      <c r="G1" s="158"/>
    </row>
    <row r="2" spans="1:7" ht="18">
      <c r="A2" s="22"/>
      <c r="B2" s="22"/>
      <c r="C2" s="23"/>
      <c r="D2" s="257" t="s">
        <v>75</v>
      </c>
      <c r="E2" s="257"/>
      <c r="F2" s="257"/>
      <c r="G2" s="257"/>
    </row>
    <row r="3" spans="1:7" ht="16.5">
      <c r="A3" s="257" t="s">
        <v>2</v>
      </c>
      <c r="B3" s="257"/>
      <c r="C3" s="257"/>
      <c r="D3" s="257"/>
      <c r="E3" s="257"/>
      <c r="F3" s="257"/>
      <c r="G3" s="257"/>
    </row>
    <row r="4" spans="1:7" ht="18" customHeight="1">
      <c r="A4" s="257" t="str">
        <f>'Прил. 1(16)'!A4:C4</f>
        <v>                                                                                                                                        от 16 ноября 2015 г. №14     .</v>
      </c>
      <c r="B4" s="257"/>
      <c r="C4" s="257"/>
      <c r="D4" s="257"/>
      <c r="E4" s="257"/>
      <c r="F4" s="257"/>
      <c r="G4" s="257"/>
    </row>
    <row r="5" spans="1:7" ht="12" customHeight="1">
      <c r="A5" s="24"/>
      <c r="B5" s="22"/>
      <c r="C5" s="22"/>
      <c r="D5" s="22"/>
      <c r="E5" s="22"/>
      <c r="F5" s="22"/>
      <c r="G5" s="22"/>
    </row>
    <row r="6" spans="1:7" ht="16.5">
      <c r="A6" s="255" t="s">
        <v>76</v>
      </c>
      <c r="B6" s="255"/>
      <c r="C6" s="255"/>
      <c r="D6" s="255"/>
      <c r="E6" s="255"/>
      <c r="F6" s="255"/>
      <c r="G6" s="255"/>
    </row>
    <row r="7" spans="1:9" ht="17.25" customHeight="1">
      <c r="A7" s="255" t="s">
        <v>421</v>
      </c>
      <c r="B7" s="255"/>
      <c r="C7" s="255"/>
      <c r="D7" s="255"/>
      <c r="E7" s="255"/>
      <c r="F7" s="255"/>
      <c r="G7" s="255"/>
      <c r="I7" s="159"/>
    </row>
    <row r="8" spans="1:7" ht="16.5" customHeight="1">
      <c r="A8" s="23"/>
      <c r="B8" s="23"/>
      <c r="C8" s="23"/>
      <c r="D8" s="23"/>
      <c r="E8" s="23"/>
      <c r="F8" s="256" t="s">
        <v>78</v>
      </c>
      <c r="G8" s="256"/>
    </row>
    <row r="9" spans="1:7" ht="33">
      <c r="A9" s="25" t="s">
        <v>79</v>
      </c>
      <c r="B9" s="25" t="s">
        <v>80</v>
      </c>
      <c r="C9" s="25" t="s">
        <v>81</v>
      </c>
      <c r="D9" s="25" t="s">
        <v>82</v>
      </c>
      <c r="E9" s="25" t="s">
        <v>83</v>
      </c>
      <c r="F9" s="25" t="s">
        <v>84</v>
      </c>
      <c r="G9" s="25" t="s">
        <v>85</v>
      </c>
    </row>
    <row r="10" spans="1:7" ht="16.5">
      <c r="A10" s="25" t="s">
        <v>86</v>
      </c>
      <c r="B10" s="25" t="s">
        <v>87</v>
      </c>
      <c r="C10" s="25" t="s">
        <v>88</v>
      </c>
      <c r="D10" s="25" t="s">
        <v>89</v>
      </c>
      <c r="E10" s="25" t="s">
        <v>90</v>
      </c>
      <c r="F10" s="25" t="s">
        <v>91</v>
      </c>
      <c r="G10" s="25">
        <v>1</v>
      </c>
    </row>
    <row r="11" spans="1:10" ht="16.5">
      <c r="A11" s="26" t="s">
        <v>92</v>
      </c>
      <c r="B11" s="27">
        <v>900</v>
      </c>
      <c r="C11" s="28" t="s">
        <v>93</v>
      </c>
      <c r="D11" s="28"/>
      <c r="E11" s="28"/>
      <c r="F11" s="28"/>
      <c r="G11" s="29">
        <f>G12+G17+G22+G32+G37+G29</f>
        <v>7359</v>
      </c>
      <c r="J11" s="6">
        <f>G12+G17+G22+G129</f>
        <v>5584</v>
      </c>
    </row>
    <row r="12" spans="1:9" ht="33.75" customHeight="1">
      <c r="A12" s="26" t="s">
        <v>94</v>
      </c>
      <c r="B12" s="27">
        <v>900</v>
      </c>
      <c r="C12" s="28" t="s">
        <v>93</v>
      </c>
      <c r="D12" s="28" t="s">
        <v>95</v>
      </c>
      <c r="E12" s="28"/>
      <c r="F12" s="28"/>
      <c r="G12" s="29">
        <f>G13</f>
        <v>1120</v>
      </c>
      <c r="I12" s="6">
        <f>G12+G17+G22</f>
        <v>5404</v>
      </c>
    </row>
    <row r="13" spans="1:7" ht="49.5" customHeight="1">
      <c r="A13" s="30" t="s">
        <v>96</v>
      </c>
      <c r="B13" s="25">
        <v>900</v>
      </c>
      <c r="C13" s="31" t="s">
        <v>93</v>
      </c>
      <c r="D13" s="31" t="s">
        <v>95</v>
      </c>
      <c r="E13" s="31" t="s">
        <v>97</v>
      </c>
      <c r="F13" s="31"/>
      <c r="G13" s="32">
        <f>G14</f>
        <v>1120</v>
      </c>
    </row>
    <row r="14" spans="1:7" ht="66">
      <c r="A14" s="30" t="s">
        <v>98</v>
      </c>
      <c r="B14" s="25">
        <v>900</v>
      </c>
      <c r="C14" s="31" t="s">
        <v>93</v>
      </c>
      <c r="D14" s="31" t="s">
        <v>95</v>
      </c>
      <c r="E14" s="31" t="s">
        <v>99</v>
      </c>
      <c r="F14" s="31"/>
      <c r="G14" s="32">
        <f>G15</f>
        <v>1120</v>
      </c>
    </row>
    <row r="15" spans="1:7" ht="16.5">
      <c r="A15" s="30" t="s">
        <v>100</v>
      </c>
      <c r="B15" s="25">
        <v>900</v>
      </c>
      <c r="C15" s="31" t="s">
        <v>93</v>
      </c>
      <c r="D15" s="31" t="s">
        <v>95</v>
      </c>
      <c r="E15" s="31" t="s">
        <v>101</v>
      </c>
      <c r="F15" s="31"/>
      <c r="G15" s="32">
        <f>G16</f>
        <v>1120</v>
      </c>
    </row>
    <row r="16" spans="1:7" ht="32.25" customHeight="1">
      <c r="A16" s="30" t="s">
        <v>102</v>
      </c>
      <c r="B16" s="25">
        <v>900</v>
      </c>
      <c r="C16" s="31" t="s">
        <v>93</v>
      </c>
      <c r="D16" s="31" t="s">
        <v>95</v>
      </c>
      <c r="E16" s="31" t="s">
        <v>101</v>
      </c>
      <c r="F16" s="31" t="s">
        <v>422</v>
      </c>
      <c r="G16" s="32">
        <v>1120</v>
      </c>
    </row>
    <row r="17" spans="1:7" ht="50.25" customHeight="1">
      <c r="A17" s="26" t="s">
        <v>103</v>
      </c>
      <c r="B17" s="27">
        <v>900</v>
      </c>
      <c r="C17" s="28" t="s">
        <v>93</v>
      </c>
      <c r="D17" s="28" t="s">
        <v>104</v>
      </c>
      <c r="E17" s="28"/>
      <c r="F17" s="28"/>
      <c r="G17" s="29">
        <f>G18</f>
        <v>590</v>
      </c>
    </row>
    <row r="18" spans="1:7" ht="51" customHeight="1">
      <c r="A18" s="30" t="s">
        <v>96</v>
      </c>
      <c r="B18" s="25">
        <v>900</v>
      </c>
      <c r="C18" s="31" t="s">
        <v>93</v>
      </c>
      <c r="D18" s="31" t="s">
        <v>104</v>
      </c>
      <c r="E18" s="31" t="s">
        <v>97</v>
      </c>
      <c r="F18" s="31"/>
      <c r="G18" s="32">
        <f>G19</f>
        <v>590</v>
      </c>
    </row>
    <row r="19" spans="1:7" ht="49.5" customHeight="1">
      <c r="A19" s="30" t="s">
        <v>98</v>
      </c>
      <c r="B19" s="25">
        <v>900</v>
      </c>
      <c r="C19" s="31" t="s">
        <v>93</v>
      </c>
      <c r="D19" s="31" t="s">
        <v>104</v>
      </c>
      <c r="E19" s="31" t="s">
        <v>99</v>
      </c>
      <c r="F19" s="31"/>
      <c r="G19" s="32">
        <f>G20</f>
        <v>590</v>
      </c>
    </row>
    <row r="20" spans="1:7" ht="21.75" customHeight="1">
      <c r="A20" s="30" t="s">
        <v>105</v>
      </c>
      <c r="B20" s="25">
        <v>900</v>
      </c>
      <c r="C20" s="31" t="s">
        <v>93</v>
      </c>
      <c r="D20" s="31" t="s">
        <v>104</v>
      </c>
      <c r="E20" s="31" t="s">
        <v>101</v>
      </c>
      <c r="F20" s="31"/>
      <c r="G20" s="32">
        <f>G21</f>
        <v>590</v>
      </c>
    </row>
    <row r="21" spans="1:7" ht="33" customHeight="1">
      <c r="A21" s="30" t="s">
        <v>102</v>
      </c>
      <c r="B21" s="25">
        <v>900</v>
      </c>
      <c r="C21" s="31" t="s">
        <v>93</v>
      </c>
      <c r="D21" s="31" t="s">
        <v>104</v>
      </c>
      <c r="E21" s="31" t="s">
        <v>101</v>
      </c>
      <c r="F21" s="31" t="s">
        <v>422</v>
      </c>
      <c r="G21" s="32">
        <v>590</v>
      </c>
    </row>
    <row r="22" spans="1:7" ht="51.75" customHeight="1">
      <c r="A22" s="26" t="s">
        <v>106</v>
      </c>
      <c r="B22" s="27">
        <v>900</v>
      </c>
      <c r="C22" s="28" t="s">
        <v>93</v>
      </c>
      <c r="D22" s="28" t="s">
        <v>107</v>
      </c>
      <c r="E22" s="28"/>
      <c r="F22" s="28"/>
      <c r="G22" s="29">
        <f>G23</f>
        <v>3694</v>
      </c>
    </row>
    <row r="23" spans="1:7" ht="49.5" customHeight="1">
      <c r="A23" s="30" t="s">
        <v>96</v>
      </c>
      <c r="B23" s="25">
        <v>900</v>
      </c>
      <c r="C23" s="31" t="s">
        <v>93</v>
      </c>
      <c r="D23" s="31" t="s">
        <v>107</v>
      </c>
      <c r="E23" s="31" t="s">
        <v>97</v>
      </c>
      <c r="F23" s="28"/>
      <c r="G23" s="32">
        <f>G24</f>
        <v>3694</v>
      </c>
    </row>
    <row r="24" spans="1:7" ht="48" customHeight="1">
      <c r="A24" s="30" t="s">
        <v>98</v>
      </c>
      <c r="B24" s="25">
        <v>900</v>
      </c>
      <c r="C24" s="31" t="s">
        <v>93</v>
      </c>
      <c r="D24" s="31" t="s">
        <v>107</v>
      </c>
      <c r="E24" s="31" t="s">
        <v>99</v>
      </c>
      <c r="F24" s="28"/>
      <c r="G24" s="32">
        <f>G25</f>
        <v>3694</v>
      </c>
    </row>
    <row r="25" spans="1:7" ht="15.75" customHeight="1">
      <c r="A25" s="30" t="s">
        <v>108</v>
      </c>
      <c r="B25" s="25">
        <v>900</v>
      </c>
      <c r="C25" s="31" t="s">
        <v>93</v>
      </c>
      <c r="D25" s="31" t="s">
        <v>107</v>
      </c>
      <c r="E25" s="31" t="s">
        <v>101</v>
      </c>
      <c r="G25" s="32">
        <f>G27+G26+G28</f>
        <v>3694</v>
      </c>
    </row>
    <row r="26" spans="1:7" ht="36" customHeight="1">
      <c r="A26" s="54" t="s">
        <v>102</v>
      </c>
      <c r="B26" s="25">
        <v>900</v>
      </c>
      <c r="C26" s="31" t="s">
        <v>93</v>
      </c>
      <c r="D26" s="31" t="s">
        <v>107</v>
      </c>
      <c r="E26" s="31" t="s">
        <v>101</v>
      </c>
      <c r="F26" s="31" t="s">
        <v>422</v>
      </c>
      <c r="G26" s="32">
        <v>2641.5</v>
      </c>
    </row>
    <row r="27" spans="1:7" ht="32.25" customHeight="1">
      <c r="A27" s="171" t="s">
        <v>109</v>
      </c>
      <c r="B27" s="40">
        <v>900</v>
      </c>
      <c r="C27" s="31" t="s">
        <v>93</v>
      </c>
      <c r="D27" s="31" t="s">
        <v>107</v>
      </c>
      <c r="E27" s="31" t="s">
        <v>101</v>
      </c>
      <c r="F27" s="31" t="s">
        <v>423</v>
      </c>
      <c r="G27" s="32">
        <f>1002.4+36.6</f>
        <v>1039</v>
      </c>
    </row>
    <row r="28" spans="1:7" ht="18" customHeight="1">
      <c r="A28" s="172" t="s">
        <v>111</v>
      </c>
      <c r="B28" s="40">
        <v>900</v>
      </c>
      <c r="C28" s="31" t="s">
        <v>93</v>
      </c>
      <c r="D28" s="31" t="s">
        <v>107</v>
      </c>
      <c r="E28" s="31" t="s">
        <v>101</v>
      </c>
      <c r="F28" s="31" t="s">
        <v>427</v>
      </c>
      <c r="G28" s="32">
        <v>13.5</v>
      </c>
    </row>
    <row r="29" spans="1:7" ht="18" customHeight="1" hidden="1">
      <c r="A29" s="157"/>
      <c r="B29" s="27"/>
      <c r="C29" s="28"/>
      <c r="D29" s="28"/>
      <c r="E29" s="31"/>
      <c r="F29" s="31"/>
      <c r="G29" s="32"/>
    </row>
    <row r="30" spans="1:7" ht="18" customHeight="1" hidden="1">
      <c r="A30" s="166"/>
      <c r="B30" s="25"/>
      <c r="C30" s="31"/>
      <c r="D30" s="31"/>
      <c r="E30" s="31"/>
      <c r="F30" s="31"/>
      <c r="G30" s="32"/>
    </row>
    <row r="31" spans="1:7" ht="18" customHeight="1" hidden="1">
      <c r="A31" s="166"/>
      <c r="B31" s="25"/>
      <c r="C31" s="31"/>
      <c r="D31" s="31"/>
      <c r="E31" s="31"/>
      <c r="F31" s="31"/>
      <c r="G31" s="32"/>
    </row>
    <row r="32" spans="1:7" ht="16.5">
      <c r="A32" s="26" t="s">
        <v>112</v>
      </c>
      <c r="B32" s="27">
        <v>900</v>
      </c>
      <c r="C32" s="28" t="s">
        <v>93</v>
      </c>
      <c r="D32" s="28" t="s">
        <v>113</v>
      </c>
      <c r="E32" s="28"/>
      <c r="F32" s="28"/>
      <c r="G32" s="29">
        <f>G36</f>
        <v>95</v>
      </c>
    </row>
    <row r="33" spans="1:7" ht="49.5" customHeight="1">
      <c r="A33" s="30" t="s">
        <v>96</v>
      </c>
      <c r="B33" s="25">
        <v>900</v>
      </c>
      <c r="C33" s="31" t="s">
        <v>93</v>
      </c>
      <c r="D33" s="31" t="s">
        <v>113</v>
      </c>
      <c r="E33" s="31" t="s">
        <v>97</v>
      </c>
      <c r="F33" s="28"/>
      <c r="G33" s="32">
        <f>G36</f>
        <v>95</v>
      </c>
    </row>
    <row r="34" spans="1:7" ht="50.25" customHeight="1">
      <c r="A34" s="30" t="s">
        <v>98</v>
      </c>
      <c r="B34" s="25">
        <v>900</v>
      </c>
      <c r="C34" s="31" t="s">
        <v>93</v>
      </c>
      <c r="D34" s="31" t="s">
        <v>113</v>
      </c>
      <c r="E34" s="31" t="s">
        <v>99</v>
      </c>
      <c r="F34" s="28"/>
      <c r="G34" s="32">
        <f>G36</f>
        <v>95</v>
      </c>
    </row>
    <row r="35" spans="1:7" ht="15.75" customHeight="1">
      <c r="A35" s="30" t="s">
        <v>114</v>
      </c>
      <c r="B35" s="25">
        <v>900</v>
      </c>
      <c r="C35" s="31" t="s">
        <v>93</v>
      </c>
      <c r="D35" s="31" t="s">
        <v>113</v>
      </c>
      <c r="E35" s="31" t="s">
        <v>115</v>
      </c>
      <c r="G35" s="32">
        <f>G34</f>
        <v>95</v>
      </c>
    </row>
    <row r="36" spans="1:7" ht="16.5" customHeight="1">
      <c r="A36" s="33" t="s">
        <v>116</v>
      </c>
      <c r="B36" s="25">
        <v>900</v>
      </c>
      <c r="C36" s="31" t="s">
        <v>93</v>
      </c>
      <c r="D36" s="31" t="s">
        <v>113</v>
      </c>
      <c r="E36" s="31" t="s">
        <v>117</v>
      </c>
      <c r="F36" s="31" t="s">
        <v>118</v>
      </c>
      <c r="G36" s="32">
        <v>95</v>
      </c>
    </row>
    <row r="37" spans="1:7" ht="16.5">
      <c r="A37" s="26" t="s">
        <v>119</v>
      </c>
      <c r="B37" s="27">
        <v>900</v>
      </c>
      <c r="C37" s="31" t="s">
        <v>93</v>
      </c>
      <c r="D37" s="28" t="s">
        <v>120</v>
      </c>
      <c r="E37" s="28"/>
      <c r="F37" s="28"/>
      <c r="G37" s="34">
        <f>G38+G41</f>
        <v>1860</v>
      </c>
    </row>
    <row r="38" spans="1:7" ht="66">
      <c r="A38" s="30" t="s">
        <v>121</v>
      </c>
      <c r="B38" s="25">
        <v>900</v>
      </c>
      <c r="C38" s="31" t="s">
        <v>93</v>
      </c>
      <c r="D38" s="31" t="s">
        <v>120</v>
      </c>
      <c r="E38" s="31" t="s">
        <v>122</v>
      </c>
      <c r="F38" s="28"/>
      <c r="G38" s="35">
        <f>G39</f>
        <v>70</v>
      </c>
    </row>
    <row r="39" spans="1:7" ht="33">
      <c r="A39" s="30" t="s">
        <v>123</v>
      </c>
      <c r="B39" s="25">
        <v>900</v>
      </c>
      <c r="C39" s="31" t="s">
        <v>93</v>
      </c>
      <c r="D39" s="31" t="s">
        <v>120</v>
      </c>
      <c r="E39" s="31" t="s">
        <v>124</v>
      </c>
      <c r="F39" s="28"/>
      <c r="G39" s="35">
        <f>G40</f>
        <v>70</v>
      </c>
    </row>
    <row r="40" spans="1:7" ht="33" customHeight="1">
      <c r="A40" s="33" t="s">
        <v>109</v>
      </c>
      <c r="B40" s="25">
        <v>900</v>
      </c>
      <c r="C40" s="31" t="s">
        <v>93</v>
      </c>
      <c r="D40" s="31" t="s">
        <v>120</v>
      </c>
      <c r="E40" s="31" t="s">
        <v>124</v>
      </c>
      <c r="F40" s="31" t="s">
        <v>423</v>
      </c>
      <c r="G40" s="35">
        <v>70</v>
      </c>
    </row>
    <row r="41" spans="1:7" ht="49.5" customHeight="1">
      <c r="A41" s="30" t="s">
        <v>96</v>
      </c>
      <c r="B41" s="25">
        <v>900</v>
      </c>
      <c r="C41" s="31" t="s">
        <v>93</v>
      </c>
      <c r="D41" s="31" t="s">
        <v>120</v>
      </c>
      <c r="E41" s="31" t="s">
        <v>97</v>
      </c>
      <c r="F41" s="28"/>
      <c r="G41" s="32">
        <f>G42</f>
        <v>1790</v>
      </c>
    </row>
    <row r="42" spans="1:7" ht="48.75" customHeight="1">
      <c r="A42" s="30" t="s">
        <v>98</v>
      </c>
      <c r="B42" s="25">
        <v>900</v>
      </c>
      <c r="C42" s="31" t="s">
        <v>93</v>
      </c>
      <c r="D42" s="31" t="s">
        <v>120</v>
      </c>
      <c r="E42" s="31" t="s">
        <v>99</v>
      </c>
      <c r="F42" s="28"/>
      <c r="G42" s="32">
        <f>G43</f>
        <v>1790</v>
      </c>
    </row>
    <row r="43" spans="1:7" ht="15.75" customHeight="1">
      <c r="A43" s="30" t="s">
        <v>125</v>
      </c>
      <c r="B43" s="25">
        <v>900</v>
      </c>
      <c r="C43" s="31" t="s">
        <v>93</v>
      </c>
      <c r="D43" s="31" t="s">
        <v>120</v>
      </c>
      <c r="E43" s="31" t="s">
        <v>101</v>
      </c>
      <c r="G43" s="32">
        <f>G45+G44</f>
        <v>1790</v>
      </c>
    </row>
    <row r="44" spans="1:7" ht="36" customHeight="1">
      <c r="A44" s="30" t="s">
        <v>102</v>
      </c>
      <c r="B44" s="25">
        <v>900</v>
      </c>
      <c r="C44" s="31" t="s">
        <v>93</v>
      </c>
      <c r="D44" s="31" t="s">
        <v>120</v>
      </c>
      <c r="E44" s="31" t="s">
        <v>101</v>
      </c>
      <c r="F44" s="31" t="s">
        <v>422</v>
      </c>
      <c r="G44" s="32">
        <v>1439</v>
      </c>
    </row>
    <row r="45" spans="1:7" ht="35.25" customHeight="1">
      <c r="A45" s="33" t="s">
        <v>109</v>
      </c>
      <c r="B45" s="25">
        <v>900</v>
      </c>
      <c r="C45" s="31" t="s">
        <v>93</v>
      </c>
      <c r="D45" s="31" t="s">
        <v>120</v>
      </c>
      <c r="E45" s="31" t="s">
        <v>101</v>
      </c>
      <c r="F45" s="31" t="s">
        <v>423</v>
      </c>
      <c r="G45" s="32">
        <v>351</v>
      </c>
    </row>
    <row r="46" spans="1:7" ht="16.5">
      <c r="A46" s="26" t="s">
        <v>126</v>
      </c>
      <c r="B46" s="27">
        <v>900</v>
      </c>
      <c r="C46" s="28" t="s">
        <v>95</v>
      </c>
      <c r="D46" s="28"/>
      <c r="E46" s="28"/>
      <c r="F46" s="28"/>
      <c r="G46" s="29">
        <f>G47</f>
        <v>187</v>
      </c>
    </row>
    <row r="47" spans="1:7" ht="17.25" customHeight="1">
      <c r="A47" s="30" t="s">
        <v>127</v>
      </c>
      <c r="B47" s="25">
        <v>900</v>
      </c>
      <c r="C47" s="31" t="s">
        <v>95</v>
      </c>
      <c r="D47" s="31" t="s">
        <v>104</v>
      </c>
      <c r="E47" s="31"/>
      <c r="F47" s="31"/>
      <c r="G47" s="32">
        <f>G48</f>
        <v>187</v>
      </c>
    </row>
    <row r="48" spans="1:7" ht="49.5" customHeight="1">
      <c r="A48" s="30" t="s">
        <v>96</v>
      </c>
      <c r="B48" s="25">
        <v>900</v>
      </c>
      <c r="C48" s="31" t="s">
        <v>95</v>
      </c>
      <c r="D48" s="31" t="s">
        <v>104</v>
      </c>
      <c r="E48" s="31" t="s">
        <v>97</v>
      </c>
      <c r="F48" s="28"/>
      <c r="G48" s="32">
        <f>G49</f>
        <v>187</v>
      </c>
    </row>
    <row r="49" spans="1:7" ht="49.5" customHeight="1">
      <c r="A49" s="30" t="s">
        <v>98</v>
      </c>
      <c r="B49" s="25">
        <v>900</v>
      </c>
      <c r="C49" s="31" t="s">
        <v>95</v>
      </c>
      <c r="D49" s="31" t="s">
        <v>104</v>
      </c>
      <c r="E49" s="31" t="s">
        <v>99</v>
      </c>
      <c r="F49" s="28"/>
      <c r="G49" s="32">
        <f>G50</f>
        <v>187</v>
      </c>
    </row>
    <row r="50" spans="1:7" ht="33" customHeight="1">
      <c r="A50" s="30" t="s">
        <v>128</v>
      </c>
      <c r="B50" s="25">
        <v>900</v>
      </c>
      <c r="C50" s="31" t="s">
        <v>95</v>
      </c>
      <c r="D50" s="31" t="s">
        <v>104</v>
      </c>
      <c r="E50" s="31" t="s">
        <v>129</v>
      </c>
      <c r="G50" s="32">
        <f>G51</f>
        <v>187</v>
      </c>
    </row>
    <row r="51" spans="1:7" ht="34.5" customHeight="1">
      <c r="A51" s="30" t="s">
        <v>102</v>
      </c>
      <c r="B51" s="25">
        <v>900</v>
      </c>
      <c r="C51" s="31" t="s">
        <v>95</v>
      </c>
      <c r="D51" s="31" t="s">
        <v>104</v>
      </c>
      <c r="E51" s="31" t="s">
        <v>129</v>
      </c>
      <c r="F51" s="31" t="s">
        <v>422</v>
      </c>
      <c r="G51" s="32">
        <v>187</v>
      </c>
    </row>
    <row r="52" spans="1:7" ht="33.75" customHeight="1">
      <c r="A52" s="26" t="s">
        <v>130</v>
      </c>
      <c r="B52" s="27">
        <v>900</v>
      </c>
      <c r="C52" s="28" t="s">
        <v>104</v>
      </c>
      <c r="D52" s="28"/>
      <c r="E52" s="28"/>
      <c r="F52" s="28"/>
      <c r="G52" s="34">
        <f>G53+G57</f>
        <v>208</v>
      </c>
    </row>
    <row r="53" spans="1:7" ht="36.75" customHeight="1">
      <c r="A53" s="36" t="s">
        <v>411</v>
      </c>
      <c r="B53" s="27">
        <v>900</v>
      </c>
      <c r="C53" s="28" t="s">
        <v>104</v>
      </c>
      <c r="D53" s="28" t="s">
        <v>131</v>
      </c>
      <c r="E53" s="28"/>
      <c r="F53" s="28"/>
      <c r="G53" s="34">
        <f>G54</f>
        <v>50</v>
      </c>
    </row>
    <row r="54" spans="1:7" ht="66" customHeight="1">
      <c r="A54" s="37" t="s">
        <v>132</v>
      </c>
      <c r="B54" s="25">
        <v>900</v>
      </c>
      <c r="C54" s="31" t="s">
        <v>104</v>
      </c>
      <c r="D54" s="31" t="s">
        <v>131</v>
      </c>
      <c r="E54" s="38" t="s">
        <v>133</v>
      </c>
      <c r="F54" s="38"/>
      <c r="G54" s="32">
        <f>G55</f>
        <v>50</v>
      </c>
    </row>
    <row r="55" spans="1:7" ht="66">
      <c r="A55" s="39" t="s">
        <v>134</v>
      </c>
      <c r="B55" s="40">
        <v>900</v>
      </c>
      <c r="C55" s="31" t="s">
        <v>104</v>
      </c>
      <c r="D55" s="41" t="s">
        <v>131</v>
      </c>
      <c r="E55" s="42">
        <v>9204400</v>
      </c>
      <c r="F55" s="43"/>
      <c r="G55" s="44">
        <f>G56</f>
        <v>50</v>
      </c>
    </row>
    <row r="56" spans="1:7" ht="33" customHeight="1">
      <c r="A56" s="39" t="s">
        <v>109</v>
      </c>
      <c r="B56" s="40">
        <v>900</v>
      </c>
      <c r="C56" s="31" t="s">
        <v>104</v>
      </c>
      <c r="D56" s="41" t="s">
        <v>131</v>
      </c>
      <c r="E56" s="42">
        <v>9204400</v>
      </c>
      <c r="F56" s="42">
        <v>244</v>
      </c>
      <c r="G56" s="44">
        <v>50</v>
      </c>
    </row>
    <row r="57" spans="1:7" ht="18" customHeight="1">
      <c r="A57" s="45" t="s">
        <v>135</v>
      </c>
      <c r="B57" s="27">
        <v>900</v>
      </c>
      <c r="C57" s="28" t="s">
        <v>104</v>
      </c>
      <c r="D57" s="28" t="s">
        <v>136</v>
      </c>
      <c r="E57" s="46"/>
      <c r="F57" s="46"/>
      <c r="G57" s="29">
        <f>G58+G62</f>
        <v>158</v>
      </c>
    </row>
    <row r="58" spans="1:7" ht="66" customHeight="1">
      <c r="A58" s="37" t="s">
        <v>137</v>
      </c>
      <c r="B58" s="25">
        <v>900</v>
      </c>
      <c r="C58" s="31" t="s">
        <v>104</v>
      </c>
      <c r="D58" s="31" t="s">
        <v>136</v>
      </c>
      <c r="E58" s="38" t="s">
        <v>133</v>
      </c>
      <c r="F58" s="38"/>
      <c r="G58" s="47">
        <f>G60</f>
        <v>115</v>
      </c>
    </row>
    <row r="59" spans="1:7" ht="32.25" customHeight="1">
      <c r="A59" s="48" t="s">
        <v>138</v>
      </c>
      <c r="B59" s="25">
        <v>900</v>
      </c>
      <c r="C59" s="31" t="s">
        <v>104</v>
      </c>
      <c r="D59" s="31" t="s">
        <v>136</v>
      </c>
      <c r="E59" s="38" t="s">
        <v>139</v>
      </c>
      <c r="F59" s="38"/>
      <c r="G59" s="47">
        <f>G61</f>
        <v>115</v>
      </c>
    </row>
    <row r="60" spans="1:7" ht="66">
      <c r="A60" s="39" t="s">
        <v>134</v>
      </c>
      <c r="B60" s="40">
        <v>900</v>
      </c>
      <c r="C60" s="31" t="s">
        <v>104</v>
      </c>
      <c r="D60" s="41" t="s">
        <v>136</v>
      </c>
      <c r="E60" s="42">
        <v>9214500</v>
      </c>
      <c r="F60" s="43"/>
      <c r="G60" s="44">
        <f>G61</f>
        <v>115</v>
      </c>
    </row>
    <row r="61" spans="1:7" ht="33" customHeight="1">
      <c r="A61" s="39" t="s">
        <v>109</v>
      </c>
      <c r="B61" s="40">
        <v>900</v>
      </c>
      <c r="C61" s="31" t="s">
        <v>104</v>
      </c>
      <c r="D61" s="41" t="s">
        <v>136</v>
      </c>
      <c r="E61" s="42">
        <v>9214500</v>
      </c>
      <c r="F61" s="42">
        <v>244</v>
      </c>
      <c r="G61" s="44">
        <v>115</v>
      </c>
    </row>
    <row r="62" spans="1:7" ht="33" customHeight="1">
      <c r="A62" s="48" t="s">
        <v>140</v>
      </c>
      <c r="B62" s="25">
        <v>900</v>
      </c>
      <c r="C62" s="31" t="s">
        <v>104</v>
      </c>
      <c r="D62" s="31" t="s">
        <v>136</v>
      </c>
      <c r="E62" s="38" t="s">
        <v>141</v>
      </c>
      <c r="F62" s="38"/>
      <c r="G62" s="47">
        <f>G64</f>
        <v>43</v>
      </c>
    </row>
    <row r="63" spans="1:7" ht="48.75" customHeight="1">
      <c r="A63" s="39" t="s">
        <v>134</v>
      </c>
      <c r="B63" s="40">
        <v>900</v>
      </c>
      <c r="C63" s="31" t="s">
        <v>104</v>
      </c>
      <c r="D63" s="41" t="s">
        <v>136</v>
      </c>
      <c r="E63" s="42">
        <v>9224500</v>
      </c>
      <c r="F63" s="43"/>
      <c r="G63" s="44">
        <f>G64</f>
        <v>43</v>
      </c>
    </row>
    <row r="64" spans="1:7" ht="33.75" customHeight="1">
      <c r="A64" s="39" t="s">
        <v>109</v>
      </c>
      <c r="B64" s="40">
        <v>900</v>
      </c>
      <c r="C64" s="31" t="s">
        <v>104</v>
      </c>
      <c r="D64" s="41" t="s">
        <v>136</v>
      </c>
      <c r="E64" s="42">
        <v>9224500</v>
      </c>
      <c r="F64" s="42">
        <v>244</v>
      </c>
      <c r="G64" s="44">
        <v>43</v>
      </c>
    </row>
    <row r="65" spans="1:7" ht="17.25" customHeight="1">
      <c r="A65" s="49" t="s">
        <v>142</v>
      </c>
      <c r="B65" s="50">
        <v>900</v>
      </c>
      <c r="C65" s="51" t="s">
        <v>107</v>
      </c>
      <c r="D65" s="38"/>
      <c r="E65" s="31"/>
      <c r="F65" s="31"/>
      <c r="G65" s="29">
        <f>G66+G74+G72</f>
        <v>2420.9</v>
      </c>
    </row>
    <row r="66" spans="1:7" ht="15" customHeight="1">
      <c r="A66" s="49" t="s">
        <v>143</v>
      </c>
      <c r="B66" s="52">
        <v>900</v>
      </c>
      <c r="C66" s="53" t="s">
        <v>107</v>
      </c>
      <c r="D66" s="38" t="s">
        <v>131</v>
      </c>
      <c r="E66" s="53"/>
      <c r="F66" s="31"/>
      <c r="G66" s="29">
        <f>G67+G71</f>
        <v>500</v>
      </c>
    </row>
    <row r="67" spans="1:7" ht="31.5" customHeight="1">
      <c r="A67" s="30" t="s">
        <v>144</v>
      </c>
      <c r="B67" s="52">
        <v>900</v>
      </c>
      <c r="C67" s="53" t="s">
        <v>107</v>
      </c>
      <c r="D67" s="38" t="s">
        <v>131</v>
      </c>
      <c r="E67" s="53" t="s">
        <v>145</v>
      </c>
      <c r="F67" s="31"/>
      <c r="G67" s="29">
        <f>G68</f>
        <v>500</v>
      </c>
    </row>
    <row r="68" spans="1:7" ht="16.5">
      <c r="A68" s="30" t="s">
        <v>146</v>
      </c>
      <c r="B68" s="25">
        <v>900</v>
      </c>
      <c r="C68" s="31" t="s">
        <v>107</v>
      </c>
      <c r="D68" s="31" t="s">
        <v>131</v>
      </c>
      <c r="E68" s="31" t="s">
        <v>147</v>
      </c>
      <c r="F68" s="31"/>
      <c r="G68" s="32">
        <f>G69</f>
        <v>500</v>
      </c>
    </row>
    <row r="69" spans="1:7" ht="37.5" customHeight="1">
      <c r="A69" s="39" t="s">
        <v>109</v>
      </c>
      <c r="B69" s="25">
        <v>900</v>
      </c>
      <c r="C69" s="31" t="s">
        <v>107</v>
      </c>
      <c r="D69" s="31" t="s">
        <v>131</v>
      </c>
      <c r="E69" s="31" t="s">
        <v>147</v>
      </c>
      <c r="F69" s="31" t="s">
        <v>423</v>
      </c>
      <c r="G69" s="32">
        <f>500</f>
        <v>500</v>
      </c>
    </row>
    <row r="70" spans="1:7" s="79" customFormat="1" ht="51" customHeight="1">
      <c r="A70" s="231" t="s">
        <v>444</v>
      </c>
      <c r="B70" s="25">
        <v>900</v>
      </c>
      <c r="C70" s="31" t="s">
        <v>107</v>
      </c>
      <c r="D70" s="31" t="s">
        <v>131</v>
      </c>
      <c r="E70" s="31" t="s">
        <v>445</v>
      </c>
      <c r="F70" s="31"/>
      <c r="G70" s="32">
        <f>G72</f>
        <v>1570.9</v>
      </c>
    </row>
    <row r="71" spans="1:7" s="79" customFormat="1" ht="18" customHeight="1" hidden="1">
      <c r="A71" s="231"/>
      <c r="B71" s="25"/>
      <c r="C71" s="31"/>
      <c r="D71" s="31"/>
      <c r="E71" s="31"/>
      <c r="F71" s="31"/>
      <c r="G71" s="32"/>
    </row>
    <row r="72" spans="1:7" s="79" customFormat="1" ht="31.5" customHeight="1">
      <c r="A72" s="231" t="s">
        <v>448</v>
      </c>
      <c r="B72" s="25">
        <v>900</v>
      </c>
      <c r="C72" s="31" t="s">
        <v>107</v>
      </c>
      <c r="D72" s="31" t="s">
        <v>131</v>
      </c>
      <c r="E72" s="31" t="s">
        <v>447</v>
      </c>
      <c r="F72" s="31" t="s">
        <v>423</v>
      </c>
      <c r="G72" s="32">
        <v>1570.9</v>
      </c>
    </row>
    <row r="73" ht="12.75" hidden="1"/>
    <row r="74" spans="1:7" ht="16.5" customHeight="1">
      <c r="A74" s="54" t="s">
        <v>148</v>
      </c>
      <c r="B74" s="27">
        <v>900</v>
      </c>
      <c r="C74" s="28" t="s">
        <v>107</v>
      </c>
      <c r="D74" s="27">
        <v>12</v>
      </c>
      <c r="E74" s="53"/>
      <c r="F74" s="31"/>
      <c r="G74" s="29">
        <f>G77+G81+G83+G86</f>
        <v>350</v>
      </c>
    </row>
    <row r="75" spans="1:7" ht="0" customHeight="1" hidden="1">
      <c r="A75" s="55" t="s">
        <v>149</v>
      </c>
      <c r="B75" s="56">
        <v>900</v>
      </c>
      <c r="C75" s="57" t="s">
        <v>107</v>
      </c>
      <c r="D75" s="56">
        <v>12</v>
      </c>
      <c r="E75" s="38" t="s">
        <v>150</v>
      </c>
      <c r="F75" s="58"/>
      <c r="G75" s="32">
        <f>G76</f>
        <v>0</v>
      </c>
    </row>
    <row r="76" spans="1:7" ht="33.75" customHeight="1" hidden="1">
      <c r="A76" s="30" t="s">
        <v>151</v>
      </c>
      <c r="B76" s="25">
        <v>900</v>
      </c>
      <c r="C76" s="38" t="s">
        <v>107</v>
      </c>
      <c r="D76" s="52">
        <v>12</v>
      </c>
      <c r="E76" s="38" t="s">
        <v>152</v>
      </c>
      <c r="F76" s="31"/>
      <c r="G76" s="32">
        <f>G77</f>
        <v>0</v>
      </c>
    </row>
    <row r="77" spans="1:7" ht="48" customHeight="1" hidden="1">
      <c r="A77" s="30" t="s">
        <v>153</v>
      </c>
      <c r="B77" s="52">
        <v>900</v>
      </c>
      <c r="C77" s="38" t="s">
        <v>107</v>
      </c>
      <c r="D77" s="52">
        <v>12</v>
      </c>
      <c r="E77" s="38" t="s">
        <v>152</v>
      </c>
      <c r="F77" s="31" t="s">
        <v>412</v>
      </c>
      <c r="G77" s="32"/>
    </row>
    <row r="78" spans="1:7" ht="32.25" customHeight="1">
      <c r="A78" s="30" t="s">
        <v>155</v>
      </c>
      <c r="B78" s="25">
        <v>900</v>
      </c>
      <c r="C78" s="31" t="s">
        <v>107</v>
      </c>
      <c r="D78" s="31" t="s">
        <v>156</v>
      </c>
      <c r="E78" s="31" t="s">
        <v>157</v>
      </c>
      <c r="F78" s="31"/>
      <c r="G78" s="32">
        <f>G79</f>
        <v>300</v>
      </c>
    </row>
    <row r="79" spans="1:7" ht="36" customHeight="1">
      <c r="A79" s="30" t="s">
        <v>158</v>
      </c>
      <c r="B79" s="52">
        <v>900</v>
      </c>
      <c r="C79" s="38" t="s">
        <v>107</v>
      </c>
      <c r="D79" s="52">
        <v>12</v>
      </c>
      <c r="E79" s="52">
        <v>9410000</v>
      </c>
      <c r="F79" s="59"/>
      <c r="G79" s="32">
        <f>G80+G82</f>
        <v>300</v>
      </c>
    </row>
    <row r="80" spans="1:7" ht="33" customHeight="1">
      <c r="A80" s="30" t="s">
        <v>159</v>
      </c>
      <c r="B80" s="25">
        <v>900</v>
      </c>
      <c r="C80" s="31" t="s">
        <v>107</v>
      </c>
      <c r="D80" s="31" t="s">
        <v>156</v>
      </c>
      <c r="E80" s="52">
        <v>9414701</v>
      </c>
      <c r="F80" s="31"/>
      <c r="G80" s="32">
        <f>G81</f>
        <v>200</v>
      </c>
    </row>
    <row r="81" spans="1:7" ht="36" customHeight="1">
      <c r="A81" s="39" t="s">
        <v>109</v>
      </c>
      <c r="B81" s="25">
        <v>900</v>
      </c>
      <c r="C81" s="31" t="s">
        <v>107</v>
      </c>
      <c r="D81" s="31" t="s">
        <v>156</v>
      </c>
      <c r="E81" s="52">
        <v>9414701</v>
      </c>
      <c r="F81" s="31" t="s">
        <v>423</v>
      </c>
      <c r="G81" s="32">
        <v>200</v>
      </c>
    </row>
    <row r="82" spans="1:7" ht="49.5">
      <c r="A82" s="39" t="s">
        <v>160</v>
      </c>
      <c r="B82" s="25">
        <v>900</v>
      </c>
      <c r="C82" s="31" t="s">
        <v>107</v>
      </c>
      <c r="D82" s="31" t="s">
        <v>156</v>
      </c>
      <c r="E82" s="52">
        <v>9414702</v>
      </c>
      <c r="F82" s="31"/>
      <c r="G82" s="32">
        <f>G83</f>
        <v>100</v>
      </c>
    </row>
    <row r="83" spans="1:7" ht="31.5" customHeight="1">
      <c r="A83" s="39" t="s">
        <v>109</v>
      </c>
      <c r="B83" s="25">
        <v>900</v>
      </c>
      <c r="C83" s="31" t="s">
        <v>107</v>
      </c>
      <c r="D83" s="31" t="s">
        <v>156</v>
      </c>
      <c r="E83" s="52">
        <v>9414702</v>
      </c>
      <c r="F83" s="31" t="s">
        <v>423</v>
      </c>
      <c r="G83" s="32">
        <v>100</v>
      </c>
    </row>
    <row r="84" spans="1:7" ht="18.75" customHeight="1">
      <c r="A84" s="30" t="s">
        <v>161</v>
      </c>
      <c r="B84" s="25">
        <v>900</v>
      </c>
      <c r="C84" s="31" t="s">
        <v>107</v>
      </c>
      <c r="D84" s="31" t="s">
        <v>156</v>
      </c>
      <c r="E84" s="31" t="s">
        <v>162</v>
      </c>
      <c r="F84" s="31"/>
      <c r="G84" s="32">
        <f>G85</f>
        <v>50</v>
      </c>
    </row>
    <row r="85" spans="1:7" ht="33" customHeight="1">
      <c r="A85" s="30" t="s">
        <v>163</v>
      </c>
      <c r="B85" s="25">
        <v>900</v>
      </c>
      <c r="C85" s="31" t="s">
        <v>107</v>
      </c>
      <c r="D85" s="31" t="s">
        <v>156</v>
      </c>
      <c r="E85" s="31" t="s">
        <v>164</v>
      </c>
      <c r="F85" s="31"/>
      <c r="G85" s="32">
        <f>G86</f>
        <v>50</v>
      </c>
    </row>
    <row r="86" spans="1:7" ht="32.25" customHeight="1">
      <c r="A86" s="30" t="s">
        <v>165</v>
      </c>
      <c r="B86" s="25">
        <v>900</v>
      </c>
      <c r="C86" s="31" t="s">
        <v>107</v>
      </c>
      <c r="D86" s="31" t="s">
        <v>156</v>
      </c>
      <c r="E86" s="31" t="s">
        <v>164</v>
      </c>
      <c r="F86" s="31" t="s">
        <v>154</v>
      </c>
      <c r="G86" s="32">
        <v>50</v>
      </c>
    </row>
    <row r="87" spans="1:7" ht="16.5">
      <c r="A87" s="26" t="s">
        <v>166</v>
      </c>
      <c r="B87" s="27">
        <v>900</v>
      </c>
      <c r="C87" s="28" t="s">
        <v>167</v>
      </c>
      <c r="D87" s="28"/>
      <c r="E87" s="28"/>
      <c r="F87" s="28"/>
      <c r="G87" s="29">
        <f>G88+G96+G101</f>
        <v>3580.5</v>
      </c>
    </row>
    <row r="88" spans="1:7" ht="16.5">
      <c r="A88" s="26" t="s">
        <v>168</v>
      </c>
      <c r="B88" s="27">
        <v>900</v>
      </c>
      <c r="C88" s="28" t="s">
        <v>167</v>
      </c>
      <c r="D88" s="28" t="s">
        <v>93</v>
      </c>
      <c r="E88" s="28"/>
      <c r="F88" s="28"/>
      <c r="G88" s="29">
        <f>G89</f>
        <v>300.6</v>
      </c>
    </row>
    <row r="89" spans="1:7" ht="18" customHeight="1">
      <c r="A89" s="30" t="s">
        <v>169</v>
      </c>
      <c r="B89" s="25">
        <v>900</v>
      </c>
      <c r="C89" s="31" t="s">
        <v>167</v>
      </c>
      <c r="D89" s="31" t="s">
        <v>93</v>
      </c>
      <c r="E89" s="31" t="s">
        <v>170</v>
      </c>
      <c r="F89" s="31"/>
      <c r="G89" s="32">
        <f>G90+G93</f>
        <v>300.6</v>
      </c>
    </row>
    <row r="90" spans="1:7" ht="18.75" customHeight="1">
      <c r="A90" s="30" t="s">
        <v>171</v>
      </c>
      <c r="B90" s="25">
        <v>900</v>
      </c>
      <c r="C90" s="31" t="s">
        <v>167</v>
      </c>
      <c r="D90" s="31" t="s">
        <v>93</v>
      </c>
      <c r="E90" s="31" t="s">
        <v>172</v>
      </c>
      <c r="F90" s="31"/>
      <c r="G90" s="32">
        <f>G91</f>
        <v>250</v>
      </c>
    </row>
    <row r="91" spans="1:7" ht="33" customHeight="1">
      <c r="A91" s="30" t="s">
        <v>163</v>
      </c>
      <c r="B91" s="25">
        <v>900</v>
      </c>
      <c r="C91" s="31" t="s">
        <v>167</v>
      </c>
      <c r="D91" s="31" t="s">
        <v>93</v>
      </c>
      <c r="E91" s="31" t="s">
        <v>173</v>
      </c>
      <c r="F91" s="31"/>
      <c r="G91" s="32">
        <f>G92</f>
        <v>250</v>
      </c>
    </row>
    <row r="92" spans="1:7" ht="32.25" customHeight="1">
      <c r="A92" s="30" t="s">
        <v>109</v>
      </c>
      <c r="B92" s="25">
        <v>900</v>
      </c>
      <c r="C92" s="31" t="s">
        <v>167</v>
      </c>
      <c r="D92" s="31" t="s">
        <v>93</v>
      </c>
      <c r="E92" s="31" t="s">
        <v>173</v>
      </c>
      <c r="F92" s="31" t="s">
        <v>423</v>
      </c>
      <c r="G92" s="32">
        <v>250</v>
      </c>
    </row>
    <row r="93" spans="1:7" ht="22.5" customHeight="1">
      <c r="A93" s="30" t="s">
        <v>174</v>
      </c>
      <c r="B93" s="25">
        <v>900</v>
      </c>
      <c r="C93" s="31" t="s">
        <v>167</v>
      </c>
      <c r="D93" s="31" t="s">
        <v>93</v>
      </c>
      <c r="E93" s="31" t="s">
        <v>175</v>
      </c>
      <c r="F93" s="31"/>
      <c r="G93" s="32">
        <f>G94</f>
        <v>50.6</v>
      </c>
    </row>
    <row r="94" spans="1:7" ht="21.75" customHeight="1">
      <c r="A94" s="30" t="s">
        <v>163</v>
      </c>
      <c r="B94" s="25">
        <v>900</v>
      </c>
      <c r="C94" s="31" t="s">
        <v>167</v>
      </c>
      <c r="D94" s="31" t="s">
        <v>93</v>
      </c>
      <c r="E94" s="31" t="s">
        <v>176</v>
      </c>
      <c r="F94" s="31"/>
      <c r="G94" s="32">
        <f>G95</f>
        <v>50.6</v>
      </c>
    </row>
    <row r="95" spans="1:7" ht="21.75" customHeight="1">
      <c r="A95" s="30" t="s">
        <v>109</v>
      </c>
      <c r="B95" s="25">
        <v>900</v>
      </c>
      <c r="C95" s="31" t="s">
        <v>167</v>
      </c>
      <c r="D95" s="31" t="s">
        <v>93</v>
      </c>
      <c r="E95" s="31" t="s">
        <v>176</v>
      </c>
      <c r="F95" s="31" t="s">
        <v>423</v>
      </c>
      <c r="G95" s="32">
        <v>50.6</v>
      </c>
    </row>
    <row r="96" spans="1:7" ht="16.5">
      <c r="A96" s="36" t="s">
        <v>177</v>
      </c>
      <c r="B96" s="27">
        <v>900</v>
      </c>
      <c r="C96" s="28" t="s">
        <v>167</v>
      </c>
      <c r="D96" s="28" t="s">
        <v>95</v>
      </c>
      <c r="E96" s="28"/>
      <c r="F96" s="28"/>
      <c r="G96" s="29">
        <f>G97</f>
        <v>450</v>
      </c>
    </row>
    <row r="97" spans="1:7" ht="51.75" customHeight="1">
      <c r="A97" s="30" t="s">
        <v>178</v>
      </c>
      <c r="B97" s="25">
        <v>900</v>
      </c>
      <c r="C97" s="31" t="s">
        <v>167</v>
      </c>
      <c r="D97" s="31" t="s">
        <v>95</v>
      </c>
      <c r="E97" s="31" t="s">
        <v>179</v>
      </c>
      <c r="F97" s="31"/>
      <c r="G97" s="32">
        <f>G98</f>
        <v>450</v>
      </c>
    </row>
    <row r="98" spans="1:7" ht="17.25" customHeight="1">
      <c r="A98" s="60" t="s">
        <v>180</v>
      </c>
      <c r="B98" s="25">
        <v>900</v>
      </c>
      <c r="C98" s="31" t="s">
        <v>167</v>
      </c>
      <c r="D98" s="31" t="s">
        <v>95</v>
      </c>
      <c r="E98" s="31" t="s">
        <v>181</v>
      </c>
      <c r="F98" s="31"/>
      <c r="G98" s="32">
        <f>G99+G100</f>
        <v>450</v>
      </c>
    </row>
    <row r="99" spans="1:7" ht="16.5" hidden="1">
      <c r="A99" s="60"/>
      <c r="B99" s="25"/>
      <c r="C99" s="31"/>
      <c r="D99" s="31"/>
      <c r="E99" s="31"/>
      <c r="F99" s="31"/>
      <c r="G99" s="32"/>
    </row>
    <row r="100" spans="1:7" ht="32.25" customHeight="1">
      <c r="A100" s="30" t="s">
        <v>109</v>
      </c>
      <c r="B100" s="25">
        <v>900</v>
      </c>
      <c r="C100" s="31" t="s">
        <v>167</v>
      </c>
      <c r="D100" s="31" t="s">
        <v>95</v>
      </c>
      <c r="E100" s="31" t="s">
        <v>181</v>
      </c>
      <c r="F100" s="31" t="s">
        <v>423</v>
      </c>
      <c r="G100" s="32">
        <v>450</v>
      </c>
    </row>
    <row r="101" spans="1:7" ht="17.25" customHeight="1">
      <c r="A101" s="26" t="s">
        <v>182</v>
      </c>
      <c r="B101" s="27">
        <v>900</v>
      </c>
      <c r="C101" s="28" t="s">
        <v>167</v>
      </c>
      <c r="D101" s="28" t="s">
        <v>104</v>
      </c>
      <c r="E101" s="28"/>
      <c r="F101" s="28"/>
      <c r="G101" s="29">
        <f>G102</f>
        <v>2829.9</v>
      </c>
    </row>
    <row r="102" spans="1:7" ht="21.75" customHeight="1">
      <c r="A102" s="30" t="s">
        <v>183</v>
      </c>
      <c r="B102" s="25">
        <v>900</v>
      </c>
      <c r="C102" s="31" t="s">
        <v>167</v>
      </c>
      <c r="D102" s="31" t="s">
        <v>104</v>
      </c>
      <c r="E102" s="31" t="s">
        <v>184</v>
      </c>
      <c r="F102" s="31"/>
      <c r="G102" s="32">
        <f>G104</f>
        <v>2829.9</v>
      </c>
    </row>
    <row r="103" spans="1:7" ht="17.25" customHeight="1">
      <c r="A103" s="60" t="s">
        <v>185</v>
      </c>
      <c r="B103" s="25">
        <v>900</v>
      </c>
      <c r="C103" s="31" t="s">
        <v>167</v>
      </c>
      <c r="D103" s="31" t="s">
        <v>104</v>
      </c>
      <c r="E103" s="31" t="s">
        <v>186</v>
      </c>
      <c r="F103" s="31"/>
      <c r="G103" s="32">
        <f>G104</f>
        <v>2829.9</v>
      </c>
    </row>
    <row r="104" spans="1:7" ht="33.75" customHeight="1">
      <c r="A104" s="30" t="s">
        <v>109</v>
      </c>
      <c r="B104" s="25">
        <v>900</v>
      </c>
      <c r="C104" s="31" t="s">
        <v>167</v>
      </c>
      <c r="D104" s="31" t="s">
        <v>104</v>
      </c>
      <c r="E104" s="31" t="s">
        <v>186</v>
      </c>
      <c r="F104" s="31" t="s">
        <v>423</v>
      </c>
      <c r="G104" s="32">
        <f>2767.4+62.5</f>
        <v>2829.9</v>
      </c>
    </row>
    <row r="105" spans="1:7" ht="16.5">
      <c r="A105" s="26" t="s">
        <v>187</v>
      </c>
      <c r="B105" s="27">
        <v>900</v>
      </c>
      <c r="C105" s="28" t="s">
        <v>188</v>
      </c>
      <c r="D105" s="28"/>
      <c r="E105" s="28"/>
      <c r="F105" s="28"/>
      <c r="G105" s="29">
        <f>G106</f>
        <v>100</v>
      </c>
    </row>
    <row r="106" spans="1:7" ht="16.5" customHeight="1">
      <c r="A106" s="36" t="s">
        <v>189</v>
      </c>
      <c r="B106" s="27">
        <v>900</v>
      </c>
      <c r="C106" s="28" t="s">
        <v>188</v>
      </c>
      <c r="D106" s="28" t="s">
        <v>95</v>
      </c>
      <c r="E106" s="28"/>
      <c r="F106" s="28"/>
      <c r="G106" s="29">
        <f>G108</f>
        <v>100</v>
      </c>
    </row>
    <row r="107" spans="1:7" ht="49.5">
      <c r="A107" s="30" t="s">
        <v>190</v>
      </c>
      <c r="B107" s="25">
        <v>900</v>
      </c>
      <c r="C107" s="31" t="s">
        <v>188</v>
      </c>
      <c r="D107" s="31" t="s">
        <v>95</v>
      </c>
      <c r="E107" s="31" t="s">
        <v>191</v>
      </c>
      <c r="F107" s="31"/>
      <c r="G107" s="32">
        <f>G109</f>
        <v>100</v>
      </c>
    </row>
    <row r="108" spans="1:7" ht="18" customHeight="1">
      <c r="A108" s="60" t="s">
        <v>185</v>
      </c>
      <c r="B108" s="25">
        <v>900</v>
      </c>
      <c r="C108" s="31" t="s">
        <v>188</v>
      </c>
      <c r="D108" s="31" t="s">
        <v>95</v>
      </c>
      <c r="E108" s="31" t="s">
        <v>192</v>
      </c>
      <c r="F108" s="31"/>
      <c r="G108" s="32">
        <f>G107</f>
        <v>100</v>
      </c>
    </row>
    <row r="109" spans="1:7" ht="37.5" customHeight="1">
      <c r="A109" s="30" t="s">
        <v>109</v>
      </c>
      <c r="B109" s="25">
        <v>900</v>
      </c>
      <c r="C109" s="31" t="s">
        <v>188</v>
      </c>
      <c r="D109" s="31" t="s">
        <v>95</v>
      </c>
      <c r="E109" s="31" t="s">
        <v>192</v>
      </c>
      <c r="F109" s="31" t="s">
        <v>423</v>
      </c>
      <c r="G109" s="32">
        <v>100</v>
      </c>
    </row>
    <row r="110" spans="1:7" ht="20.25" customHeight="1">
      <c r="A110" s="26" t="s">
        <v>193</v>
      </c>
      <c r="B110" s="27">
        <v>900</v>
      </c>
      <c r="C110" s="28" t="s">
        <v>194</v>
      </c>
      <c r="D110" s="31"/>
      <c r="E110" s="31"/>
      <c r="F110" s="31"/>
      <c r="G110" s="34">
        <f>G111</f>
        <v>40</v>
      </c>
    </row>
    <row r="111" spans="1:7" ht="16.5" customHeight="1">
      <c r="A111" s="30" t="s">
        <v>195</v>
      </c>
      <c r="B111" s="27">
        <v>900</v>
      </c>
      <c r="C111" s="28" t="s">
        <v>194</v>
      </c>
      <c r="D111" s="28" t="s">
        <v>194</v>
      </c>
      <c r="E111" s="28"/>
      <c r="F111" s="28"/>
      <c r="G111" s="34">
        <f>G112</f>
        <v>40</v>
      </c>
    </row>
    <row r="112" spans="1:7" ht="34.5" customHeight="1">
      <c r="A112" s="30" t="s">
        <v>196</v>
      </c>
      <c r="B112" s="25">
        <v>900</v>
      </c>
      <c r="C112" s="31" t="s">
        <v>194</v>
      </c>
      <c r="D112" s="31" t="s">
        <v>194</v>
      </c>
      <c r="E112" s="31" t="s">
        <v>197</v>
      </c>
      <c r="F112" s="31"/>
      <c r="G112" s="32">
        <f>G113</f>
        <v>40</v>
      </c>
    </row>
    <row r="113" spans="1:7" ht="15" customHeight="1">
      <c r="A113" s="30" t="s">
        <v>198</v>
      </c>
      <c r="B113" s="25">
        <v>900</v>
      </c>
      <c r="C113" s="31" t="s">
        <v>194</v>
      </c>
      <c r="D113" s="31" t="s">
        <v>194</v>
      </c>
      <c r="E113" s="31" t="s">
        <v>199</v>
      </c>
      <c r="F113" s="31"/>
      <c r="G113" s="32">
        <f>G114</f>
        <v>40</v>
      </c>
    </row>
    <row r="114" spans="1:7" ht="36" customHeight="1">
      <c r="A114" s="30" t="s">
        <v>109</v>
      </c>
      <c r="B114" s="25">
        <v>900</v>
      </c>
      <c r="C114" s="31" t="s">
        <v>194</v>
      </c>
      <c r="D114" s="31" t="s">
        <v>194</v>
      </c>
      <c r="E114" s="31" t="s">
        <v>200</v>
      </c>
      <c r="F114" s="31" t="s">
        <v>423</v>
      </c>
      <c r="G114" s="35">
        <v>40</v>
      </c>
    </row>
    <row r="115" spans="1:7" ht="15.75" customHeight="1">
      <c r="A115" s="26" t="s">
        <v>202</v>
      </c>
      <c r="B115" s="27">
        <v>900</v>
      </c>
      <c r="C115" s="28" t="s">
        <v>203</v>
      </c>
      <c r="D115" s="31"/>
      <c r="E115" s="31"/>
      <c r="F115" s="31"/>
      <c r="G115" s="34">
        <f>G116</f>
        <v>1655</v>
      </c>
    </row>
    <row r="116" spans="1:7" ht="18" customHeight="1">
      <c r="A116" s="30" t="s">
        <v>204</v>
      </c>
      <c r="B116" s="27">
        <v>900</v>
      </c>
      <c r="C116" s="28" t="s">
        <v>203</v>
      </c>
      <c r="D116" s="28" t="s">
        <v>107</v>
      </c>
      <c r="E116" s="28"/>
      <c r="F116" s="28"/>
      <c r="G116" s="34">
        <f>G119+G123+G127</f>
        <v>1655</v>
      </c>
    </row>
    <row r="117" spans="1:7" ht="66">
      <c r="A117" s="30" t="s">
        <v>96</v>
      </c>
      <c r="B117" s="25">
        <v>900</v>
      </c>
      <c r="C117" s="31" t="s">
        <v>203</v>
      </c>
      <c r="D117" s="31" t="s">
        <v>107</v>
      </c>
      <c r="E117" s="31" t="s">
        <v>97</v>
      </c>
      <c r="F117" s="31"/>
      <c r="G117" s="32">
        <f>G118</f>
        <v>740</v>
      </c>
    </row>
    <row r="118" spans="1:7" ht="35.25" customHeight="1">
      <c r="A118" s="30" t="s">
        <v>205</v>
      </c>
      <c r="B118" s="25">
        <v>900</v>
      </c>
      <c r="C118" s="31" t="s">
        <v>203</v>
      </c>
      <c r="D118" s="31" t="s">
        <v>107</v>
      </c>
      <c r="E118" s="31" t="s">
        <v>99</v>
      </c>
      <c r="F118" s="31"/>
      <c r="G118" s="32">
        <f>G119</f>
        <v>740</v>
      </c>
    </row>
    <row r="119" spans="1:7" ht="19.5" customHeight="1">
      <c r="A119" s="30" t="s">
        <v>206</v>
      </c>
      <c r="B119" s="25">
        <v>900</v>
      </c>
      <c r="C119" s="31" t="s">
        <v>203</v>
      </c>
      <c r="D119" s="31" t="s">
        <v>107</v>
      </c>
      <c r="E119" s="31" t="s">
        <v>207</v>
      </c>
      <c r="F119" s="31"/>
      <c r="G119" s="32">
        <f>G121+G120</f>
        <v>740</v>
      </c>
    </row>
    <row r="120" spans="1:7" ht="15.75" customHeight="1">
      <c r="A120" s="30" t="s">
        <v>102</v>
      </c>
      <c r="B120" s="25">
        <v>900</v>
      </c>
      <c r="C120" s="31" t="s">
        <v>203</v>
      </c>
      <c r="D120" s="31" t="s">
        <v>107</v>
      </c>
      <c r="E120" s="31" t="s">
        <v>207</v>
      </c>
      <c r="F120" s="31" t="s">
        <v>426</v>
      </c>
      <c r="G120" s="32">
        <v>615</v>
      </c>
    </row>
    <row r="121" spans="1:7" ht="36" customHeight="1">
      <c r="A121" s="30" t="s">
        <v>109</v>
      </c>
      <c r="B121" s="25">
        <v>900</v>
      </c>
      <c r="C121" s="31" t="s">
        <v>203</v>
      </c>
      <c r="D121" s="31" t="s">
        <v>107</v>
      </c>
      <c r="E121" s="31" t="s">
        <v>207</v>
      </c>
      <c r="F121" s="31" t="s">
        <v>423</v>
      </c>
      <c r="G121" s="32">
        <v>125</v>
      </c>
    </row>
    <row r="122" spans="1:7" ht="33">
      <c r="A122" s="30" t="s">
        <v>208</v>
      </c>
      <c r="B122" s="25">
        <v>900</v>
      </c>
      <c r="C122" s="31" t="s">
        <v>203</v>
      </c>
      <c r="D122" s="31" t="s">
        <v>107</v>
      </c>
      <c r="E122" s="31" t="s">
        <v>209</v>
      </c>
      <c r="F122" s="31"/>
      <c r="G122" s="32">
        <f>G123</f>
        <v>40</v>
      </c>
    </row>
    <row r="123" spans="1:7" ht="16.5">
      <c r="A123" s="30" t="s">
        <v>210</v>
      </c>
      <c r="B123" s="25">
        <v>900</v>
      </c>
      <c r="C123" s="31" t="s">
        <v>203</v>
      </c>
      <c r="D123" s="31" t="s">
        <v>107</v>
      </c>
      <c r="E123" s="31" t="s">
        <v>211</v>
      </c>
      <c r="F123" s="31"/>
      <c r="G123" s="32">
        <f>G124</f>
        <v>40</v>
      </c>
    </row>
    <row r="124" spans="1:7" ht="36.75" customHeight="1">
      <c r="A124" s="30" t="s">
        <v>109</v>
      </c>
      <c r="B124" s="25">
        <v>900</v>
      </c>
      <c r="C124" s="31" t="s">
        <v>203</v>
      </c>
      <c r="D124" s="31" t="s">
        <v>107</v>
      </c>
      <c r="E124" s="31" t="s">
        <v>211</v>
      </c>
      <c r="F124" s="31" t="s">
        <v>423</v>
      </c>
      <c r="G124" s="35">
        <v>40</v>
      </c>
    </row>
    <row r="125" spans="1:7" ht="18" customHeight="1" hidden="1">
      <c r="A125" s="173"/>
      <c r="B125" s="25"/>
      <c r="C125" s="31"/>
      <c r="D125" s="31"/>
      <c r="E125" s="31"/>
      <c r="F125" s="31"/>
      <c r="G125" s="35"/>
    </row>
    <row r="126" spans="1:7" ht="34.5" customHeight="1" hidden="1">
      <c r="A126" s="173"/>
      <c r="B126" s="25"/>
      <c r="C126" s="31"/>
      <c r="D126" s="31"/>
      <c r="E126" s="31"/>
      <c r="F126" s="31"/>
      <c r="G126" s="35"/>
    </row>
    <row r="127" spans="1:7" s="79" customFormat="1" ht="16.5">
      <c r="A127" s="30" t="s">
        <v>201</v>
      </c>
      <c r="B127" s="25">
        <v>900</v>
      </c>
      <c r="C127" s="31" t="s">
        <v>203</v>
      </c>
      <c r="D127" s="31" t="s">
        <v>107</v>
      </c>
      <c r="E127" s="31" t="s">
        <v>200</v>
      </c>
      <c r="F127" s="31" t="s">
        <v>424</v>
      </c>
      <c r="G127" s="32">
        <v>875</v>
      </c>
    </row>
    <row r="128" spans="1:7" ht="18" customHeight="1">
      <c r="A128" s="26" t="s">
        <v>212</v>
      </c>
      <c r="B128" s="27">
        <v>900</v>
      </c>
      <c r="C128" s="28">
        <v>10</v>
      </c>
      <c r="D128" s="28"/>
      <c r="E128" s="28"/>
      <c r="F128" s="28"/>
      <c r="G128" s="29">
        <f>G129+G133+G138</f>
        <v>438.1</v>
      </c>
    </row>
    <row r="129" spans="1:7" ht="15.75" customHeight="1">
      <c r="A129" s="30" t="s">
        <v>213</v>
      </c>
      <c r="B129" s="25">
        <v>900</v>
      </c>
      <c r="C129" s="28">
        <v>10</v>
      </c>
      <c r="D129" s="28" t="s">
        <v>93</v>
      </c>
      <c r="E129" s="31"/>
      <c r="F129" s="28"/>
      <c r="G129" s="29">
        <f>G130</f>
        <v>180</v>
      </c>
    </row>
    <row r="130" spans="1:7" ht="33">
      <c r="A130" s="30" t="s">
        <v>214</v>
      </c>
      <c r="B130" s="25">
        <v>900</v>
      </c>
      <c r="C130" s="31">
        <v>10</v>
      </c>
      <c r="D130" s="31" t="s">
        <v>93</v>
      </c>
      <c r="E130" s="31" t="s">
        <v>215</v>
      </c>
      <c r="F130" s="28"/>
      <c r="G130" s="32">
        <f>G131</f>
        <v>180</v>
      </c>
    </row>
    <row r="131" spans="1:7" ht="16.5">
      <c r="A131" s="30" t="s">
        <v>216</v>
      </c>
      <c r="B131" s="25">
        <v>900</v>
      </c>
      <c r="C131" s="31">
        <v>10</v>
      </c>
      <c r="D131" s="31" t="s">
        <v>93</v>
      </c>
      <c r="E131" s="31" t="s">
        <v>217</v>
      </c>
      <c r="F131" s="28"/>
      <c r="G131" s="32">
        <f>G132</f>
        <v>180</v>
      </c>
    </row>
    <row r="132" spans="1:7" ht="17.25" customHeight="1">
      <c r="A132" s="61" t="s">
        <v>218</v>
      </c>
      <c r="B132" s="25">
        <v>900</v>
      </c>
      <c r="C132" s="31">
        <v>10</v>
      </c>
      <c r="D132" s="31" t="s">
        <v>93</v>
      </c>
      <c r="E132" s="31" t="s">
        <v>219</v>
      </c>
      <c r="F132" s="31" t="s">
        <v>425</v>
      </c>
      <c r="G132" s="32">
        <v>180</v>
      </c>
    </row>
    <row r="133" spans="1:7" ht="18.75" customHeight="1">
      <c r="A133" s="30" t="s">
        <v>220</v>
      </c>
      <c r="B133" s="27">
        <v>900</v>
      </c>
      <c r="C133" s="28">
        <v>10</v>
      </c>
      <c r="D133" s="28" t="s">
        <v>104</v>
      </c>
      <c r="E133" s="31"/>
      <c r="F133" s="28"/>
      <c r="G133" s="29">
        <f>G134</f>
        <v>218.1</v>
      </c>
    </row>
    <row r="134" spans="1:7" ht="33">
      <c r="A134" s="30" t="s">
        <v>221</v>
      </c>
      <c r="B134" s="25">
        <v>900</v>
      </c>
      <c r="C134" s="31">
        <v>10</v>
      </c>
      <c r="D134" s="31" t="s">
        <v>104</v>
      </c>
      <c r="E134" s="31" t="s">
        <v>215</v>
      </c>
      <c r="F134" s="28"/>
      <c r="G134" s="156">
        <f>G135</f>
        <v>218.1</v>
      </c>
    </row>
    <row r="135" spans="1:7" ht="34.5" customHeight="1">
      <c r="A135" s="30" t="s">
        <v>222</v>
      </c>
      <c r="B135" s="25">
        <v>900</v>
      </c>
      <c r="C135" s="31">
        <v>10</v>
      </c>
      <c r="D135" s="31" t="s">
        <v>104</v>
      </c>
      <c r="E135" s="31" t="s">
        <v>219</v>
      </c>
      <c r="F135" s="31"/>
      <c r="G135" s="156">
        <f>G136</f>
        <v>218.1</v>
      </c>
    </row>
    <row r="136" spans="1:7" ht="33" customHeight="1">
      <c r="A136" s="30" t="s">
        <v>163</v>
      </c>
      <c r="B136" s="25">
        <v>900</v>
      </c>
      <c r="C136" s="31">
        <v>10</v>
      </c>
      <c r="D136" s="31" t="s">
        <v>104</v>
      </c>
      <c r="E136" s="31" t="s">
        <v>223</v>
      </c>
      <c r="F136" s="31"/>
      <c r="G136" s="156">
        <f>G137</f>
        <v>218.1</v>
      </c>
    </row>
    <row r="137" spans="1:7" ht="32.25" customHeight="1">
      <c r="A137" s="30" t="s">
        <v>109</v>
      </c>
      <c r="B137" s="25">
        <v>900</v>
      </c>
      <c r="C137" s="31">
        <v>10</v>
      </c>
      <c r="D137" s="31" t="s">
        <v>104</v>
      </c>
      <c r="E137" s="31" t="s">
        <v>223</v>
      </c>
      <c r="F137" s="31" t="s">
        <v>423</v>
      </c>
      <c r="G137" s="156">
        <v>218.1</v>
      </c>
    </row>
    <row r="138" spans="1:7" ht="18" customHeight="1">
      <c r="A138" s="26" t="s">
        <v>413</v>
      </c>
      <c r="B138" s="27">
        <v>900</v>
      </c>
      <c r="C138" s="28">
        <v>10</v>
      </c>
      <c r="D138" s="28" t="s">
        <v>188</v>
      </c>
      <c r="E138" s="31"/>
      <c r="F138" s="28"/>
      <c r="G138" s="29">
        <f>G139</f>
        <v>40</v>
      </c>
    </row>
    <row r="139" spans="1:7" ht="33">
      <c r="A139" s="30" t="s">
        <v>221</v>
      </c>
      <c r="B139" s="25">
        <v>900</v>
      </c>
      <c r="C139" s="31">
        <v>10</v>
      </c>
      <c r="D139" s="31" t="s">
        <v>188</v>
      </c>
      <c r="E139" s="31" t="s">
        <v>215</v>
      </c>
      <c r="F139" s="28"/>
      <c r="G139" s="32">
        <f>G140</f>
        <v>40</v>
      </c>
    </row>
    <row r="140" spans="1:7" ht="63">
      <c r="A140" s="62" t="s">
        <v>224</v>
      </c>
      <c r="B140" s="25">
        <v>900</v>
      </c>
      <c r="C140" s="31">
        <v>10</v>
      </c>
      <c r="D140" s="31" t="s">
        <v>188</v>
      </c>
      <c r="E140" s="31" t="s">
        <v>225</v>
      </c>
      <c r="F140" s="28"/>
      <c r="G140" s="32">
        <f>G141</f>
        <v>40</v>
      </c>
    </row>
    <row r="141" spans="1:7" ht="16.5">
      <c r="A141" s="60" t="s">
        <v>226</v>
      </c>
      <c r="B141" s="25">
        <v>900</v>
      </c>
      <c r="C141" s="31">
        <v>10</v>
      </c>
      <c r="D141" s="31" t="s">
        <v>188</v>
      </c>
      <c r="E141" s="31" t="s">
        <v>227</v>
      </c>
      <c r="F141" s="31"/>
      <c r="G141" s="32">
        <f>G142</f>
        <v>40</v>
      </c>
    </row>
    <row r="142" spans="1:7" ht="32.25" customHeight="1">
      <c r="A142" s="30" t="s">
        <v>109</v>
      </c>
      <c r="B142" s="25">
        <v>900</v>
      </c>
      <c r="C142" s="31">
        <v>10</v>
      </c>
      <c r="D142" s="31" t="s">
        <v>188</v>
      </c>
      <c r="E142" s="31" t="s">
        <v>227</v>
      </c>
      <c r="F142" s="31" t="s">
        <v>423</v>
      </c>
      <c r="G142" s="32">
        <v>40</v>
      </c>
    </row>
    <row r="143" spans="1:7" ht="15.75" customHeight="1">
      <c r="A143" s="26" t="s">
        <v>228</v>
      </c>
      <c r="B143" s="27">
        <v>900</v>
      </c>
      <c r="C143" s="28" t="s">
        <v>113</v>
      </c>
      <c r="D143" s="28"/>
      <c r="E143" s="28"/>
      <c r="F143" s="28"/>
      <c r="G143" s="29">
        <f>G144</f>
        <v>40</v>
      </c>
    </row>
    <row r="144" spans="1:7" ht="18.75" customHeight="1">
      <c r="A144" s="26" t="s">
        <v>229</v>
      </c>
      <c r="B144" s="27">
        <v>900</v>
      </c>
      <c r="C144" s="28" t="s">
        <v>113</v>
      </c>
      <c r="D144" s="28" t="s">
        <v>95</v>
      </c>
      <c r="E144" s="28"/>
      <c r="F144" s="28"/>
      <c r="G144" s="29">
        <f>G146</f>
        <v>40</v>
      </c>
    </row>
    <row r="145" spans="1:7" ht="32.25" customHeight="1">
      <c r="A145" s="30" t="s">
        <v>230</v>
      </c>
      <c r="B145" s="25">
        <v>900</v>
      </c>
      <c r="C145" s="31" t="s">
        <v>113</v>
      </c>
      <c r="D145" s="31" t="s">
        <v>95</v>
      </c>
      <c r="E145" s="31" t="s">
        <v>231</v>
      </c>
      <c r="F145" s="31"/>
      <c r="G145" s="32">
        <f>G147</f>
        <v>40</v>
      </c>
    </row>
    <row r="146" spans="1:7" ht="24" customHeight="1">
      <c r="A146" s="30" t="s">
        <v>232</v>
      </c>
      <c r="B146" s="25">
        <v>900</v>
      </c>
      <c r="C146" s="31" t="s">
        <v>113</v>
      </c>
      <c r="D146" s="31" t="s">
        <v>95</v>
      </c>
      <c r="E146" s="31" t="s">
        <v>233</v>
      </c>
      <c r="F146" s="31"/>
      <c r="G146" s="32">
        <f>G145</f>
        <v>40</v>
      </c>
    </row>
    <row r="147" spans="1:7" ht="18" customHeight="1">
      <c r="A147" s="30" t="s">
        <v>109</v>
      </c>
      <c r="B147" s="25">
        <v>900</v>
      </c>
      <c r="C147" s="31" t="s">
        <v>113</v>
      </c>
      <c r="D147" s="31" t="s">
        <v>95</v>
      </c>
      <c r="E147" s="31" t="s">
        <v>233</v>
      </c>
      <c r="F147" s="31" t="s">
        <v>423</v>
      </c>
      <c r="G147" s="32">
        <v>40</v>
      </c>
    </row>
    <row r="148" spans="1:7" ht="18" customHeight="1">
      <c r="A148" s="36" t="s">
        <v>234</v>
      </c>
      <c r="B148" s="27">
        <v>900</v>
      </c>
      <c r="C148" s="28" t="s">
        <v>156</v>
      </c>
      <c r="D148" s="28"/>
      <c r="E148" s="28"/>
      <c r="F148" s="28"/>
      <c r="G148" s="29">
        <f>G149</f>
        <v>240</v>
      </c>
    </row>
    <row r="149" spans="1:7" ht="17.25" customHeight="1">
      <c r="A149" s="26" t="s">
        <v>235</v>
      </c>
      <c r="B149" s="27">
        <v>900</v>
      </c>
      <c r="C149" s="28" t="s">
        <v>156</v>
      </c>
      <c r="D149" s="28" t="s">
        <v>95</v>
      </c>
      <c r="E149" s="28"/>
      <c r="F149" s="28"/>
      <c r="G149" s="29">
        <f>G150</f>
        <v>240</v>
      </c>
    </row>
    <row r="150" spans="1:7" ht="36.75" customHeight="1">
      <c r="A150" s="30" t="s">
        <v>236</v>
      </c>
      <c r="B150" s="25">
        <v>900</v>
      </c>
      <c r="C150" s="31" t="s">
        <v>156</v>
      </c>
      <c r="D150" s="31" t="s">
        <v>95</v>
      </c>
      <c r="E150" s="31" t="s">
        <v>237</v>
      </c>
      <c r="F150" s="31"/>
      <c r="G150" s="32">
        <f>G151</f>
        <v>240</v>
      </c>
    </row>
    <row r="151" spans="1:7" ht="34.5" customHeight="1">
      <c r="A151" s="30" t="s">
        <v>238</v>
      </c>
      <c r="B151" s="25">
        <v>900</v>
      </c>
      <c r="C151" s="31" t="s">
        <v>156</v>
      </c>
      <c r="D151" s="31" t="s">
        <v>95</v>
      </c>
      <c r="E151" s="38" t="s">
        <v>239</v>
      </c>
      <c r="F151" s="31"/>
      <c r="G151" s="32">
        <f>G152</f>
        <v>240</v>
      </c>
    </row>
    <row r="152" spans="1:7" ht="48" customHeight="1">
      <c r="A152" s="30" t="s">
        <v>153</v>
      </c>
      <c r="B152" s="52">
        <v>900</v>
      </c>
      <c r="C152" s="31" t="s">
        <v>156</v>
      </c>
      <c r="D152" s="31" t="s">
        <v>95</v>
      </c>
      <c r="E152" s="38" t="s">
        <v>239</v>
      </c>
      <c r="F152" s="31" t="s">
        <v>154</v>
      </c>
      <c r="G152" s="47">
        <v>240</v>
      </c>
    </row>
    <row r="153" spans="1:7" ht="16.5">
      <c r="A153" s="64" t="s">
        <v>240</v>
      </c>
      <c r="B153" s="65"/>
      <c r="C153" s="65"/>
      <c r="D153" s="65"/>
      <c r="E153" s="65"/>
      <c r="F153" s="164"/>
      <c r="G153" s="165">
        <f>G11+G46+G52+G65+G87+G105+G110+G115+G128+G143+G148</f>
        <v>16268.5</v>
      </c>
    </row>
    <row r="154" spans="1:9" ht="16.5">
      <c r="A154" s="67"/>
      <c r="B154" s="23"/>
      <c r="C154" s="23"/>
      <c r="D154" s="23"/>
      <c r="E154" s="23"/>
      <c r="F154" s="23"/>
      <c r="G154" s="163"/>
      <c r="I154" s="6">
        <f>G153-13294.6</f>
        <v>2973.8999999999996</v>
      </c>
    </row>
    <row r="155" spans="1:7" ht="16.5">
      <c r="A155" s="67"/>
      <c r="B155" s="23"/>
      <c r="C155" s="23"/>
      <c r="D155" s="23"/>
      <c r="E155" s="23"/>
      <c r="F155" s="23"/>
      <c r="G155" s="23"/>
    </row>
    <row r="156" spans="1:7" ht="16.5">
      <c r="A156" s="67" t="s">
        <v>241</v>
      </c>
      <c r="B156" s="23"/>
      <c r="C156" s="23"/>
      <c r="D156" s="23"/>
      <c r="E156" s="23"/>
      <c r="F156" s="67" t="s">
        <v>242</v>
      </c>
      <c r="G156" s="23"/>
    </row>
    <row r="157" spans="1:7" ht="15">
      <c r="A157" s="68"/>
      <c r="B157" s="68"/>
      <c r="C157" s="68"/>
      <c r="D157" s="68"/>
      <c r="E157" s="68"/>
      <c r="F157" s="68"/>
      <c r="G157" s="68"/>
    </row>
    <row r="160" ht="54" customHeight="1"/>
    <row r="162" spans="1:7" ht="16.5">
      <c r="A162" s="69"/>
      <c r="B162" s="70"/>
      <c r="C162" s="71"/>
      <c r="D162" s="72"/>
      <c r="E162" s="73"/>
      <c r="F162" s="73"/>
      <c r="G162" s="74"/>
    </row>
    <row r="163" spans="1:7" ht="16.5">
      <c r="A163" s="75"/>
      <c r="B163" s="76"/>
      <c r="C163" s="71"/>
      <c r="D163" s="76"/>
      <c r="E163" s="76"/>
      <c r="F163" s="73"/>
      <c r="G163" s="74"/>
    </row>
    <row r="164" spans="1:7" ht="16.5">
      <c r="A164" s="69"/>
      <c r="B164" s="70"/>
      <c r="C164" s="71"/>
      <c r="D164" s="72"/>
      <c r="E164" s="72"/>
      <c r="F164" s="73"/>
      <c r="G164" s="74"/>
    </row>
    <row r="165" spans="1:7" ht="16.5">
      <c r="A165" s="75"/>
      <c r="B165" s="70"/>
      <c r="C165" s="71"/>
      <c r="D165" s="76"/>
      <c r="E165" s="76"/>
      <c r="F165" s="76"/>
      <c r="G165" s="74"/>
    </row>
  </sheetData>
  <sheetProtection selectLockedCells="1" selectUnlockedCells="1"/>
  <mergeCells count="6">
    <mergeCell ref="A6:G6"/>
    <mergeCell ref="A7:G7"/>
    <mergeCell ref="F8:G8"/>
    <mergeCell ref="D2:G2"/>
    <mergeCell ref="A3:G3"/>
    <mergeCell ref="A4:G4"/>
  </mergeCells>
  <printOptions/>
  <pageMargins left="0.6701388888888888" right="0.24027777777777778" top="0.3798611111111111" bottom="0.2902777777777778" header="0.5118055555555555" footer="0.511805555555555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1"/>
  <sheetViews>
    <sheetView view="pageBreakPreview" zoomScaleSheetLayoutView="100" zoomScalePageLayoutView="0" workbookViewId="0" topLeftCell="A19">
      <selection activeCell="A89" sqref="A89:IV90"/>
    </sheetView>
  </sheetViews>
  <sheetFormatPr defaultColWidth="9.140625" defaultRowHeight="12.75"/>
  <cols>
    <col min="1" max="1" width="68.140625" style="0" customWidth="1"/>
    <col min="2" max="2" width="6.421875" style="0" customWidth="1"/>
    <col min="3" max="3" width="5.57421875" style="0" customWidth="1"/>
    <col min="4" max="4" width="6.00390625" style="0" customWidth="1"/>
    <col min="5" max="5" width="10.57421875" style="0" customWidth="1"/>
    <col min="6" max="6" width="6.28125" style="0" customWidth="1"/>
    <col min="7" max="7" width="9.57421875" style="0" customWidth="1"/>
    <col min="8" max="8" width="11.7109375" style="0" customWidth="1"/>
  </cols>
  <sheetData>
    <row r="1" spans="1:8" ht="18">
      <c r="A1" s="22"/>
      <c r="B1" s="22"/>
      <c r="C1" s="23"/>
      <c r="E1" s="77"/>
      <c r="F1" s="77"/>
      <c r="G1" s="77"/>
      <c r="H1" s="77" t="s">
        <v>243</v>
      </c>
    </row>
    <row r="2" spans="1:8" ht="18">
      <c r="A2" s="22"/>
      <c r="B2" s="22"/>
      <c r="C2" s="23"/>
      <c r="D2" s="257" t="s">
        <v>75</v>
      </c>
      <c r="E2" s="257"/>
      <c r="F2" s="257"/>
      <c r="G2" s="257"/>
      <c r="H2" s="257"/>
    </row>
    <row r="3" spans="1:8" ht="16.5">
      <c r="A3" s="257" t="str">
        <f>'Прил. 4 (2)'!A3:G3</f>
        <v>Таштыпского сельсовета</v>
      </c>
      <c r="B3" s="257"/>
      <c r="C3" s="257"/>
      <c r="D3" s="257"/>
      <c r="E3" s="257"/>
      <c r="F3" s="257"/>
      <c r="G3" s="257"/>
      <c r="H3" s="257"/>
    </row>
    <row r="4" spans="1:8" ht="18" customHeight="1">
      <c r="A4" s="258" t="str">
        <f>'Прил. 1(16)'!A4:C4</f>
        <v>                                                                                                                                        от 16 ноября 2015 г. №14     .</v>
      </c>
      <c r="B4" s="258"/>
      <c r="C4" s="258"/>
      <c r="D4" s="258"/>
      <c r="E4" s="258"/>
      <c r="F4" s="258"/>
      <c r="G4" s="258"/>
      <c r="H4" s="258"/>
    </row>
    <row r="5" spans="1:8" ht="12" customHeight="1">
      <c r="A5" s="24"/>
      <c r="B5" s="22"/>
      <c r="C5" s="22"/>
      <c r="D5" s="22"/>
      <c r="E5" s="22"/>
      <c r="F5" s="22"/>
      <c r="G5" s="22"/>
      <c r="H5" s="22"/>
    </row>
    <row r="6" spans="1:7" ht="16.5">
      <c r="A6" s="255" t="s">
        <v>76</v>
      </c>
      <c r="B6" s="255"/>
      <c r="C6" s="255"/>
      <c r="D6" s="255"/>
      <c r="E6" s="255"/>
      <c r="F6" s="255"/>
      <c r="G6" s="255"/>
    </row>
    <row r="7" spans="1:7" ht="17.25" customHeight="1">
      <c r="A7" s="255" t="s">
        <v>430</v>
      </c>
      <c r="B7" s="255"/>
      <c r="C7" s="255"/>
      <c r="D7" s="255"/>
      <c r="E7" s="255"/>
      <c r="F7" s="255"/>
      <c r="G7" s="255"/>
    </row>
    <row r="8" spans="1:7" ht="16.5" customHeight="1">
      <c r="A8" s="23"/>
      <c r="B8" s="23"/>
      <c r="C8" s="23"/>
      <c r="D8" s="23"/>
      <c r="E8" s="23"/>
      <c r="F8" s="256" t="s">
        <v>78</v>
      </c>
      <c r="G8" s="256"/>
    </row>
    <row r="9" spans="1:8" ht="47.25">
      <c r="A9" s="25" t="s">
        <v>79</v>
      </c>
      <c r="B9" s="25" t="s">
        <v>80</v>
      </c>
      <c r="C9" s="25" t="s">
        <v>81</v>
      </c>
      <c r="D9" s="25" t="s">
        <v>82</v>
      </c>
      <c r="E9" s="25" t="s">
        <v>83</v>
      </c>
      <c r="F9" s="25" t="s">
        <v>84</v>
      </c>
      <c r="G9" s="78" t="s">
        <v>428</v>
      </c>
      <c r="H9" s="78" t="s">
        <v>429</v>
      </c>
    </row>
    <row r="10" spans="1:8" ht="16.5">
      <c r="A10" s="25" t="s">
        <v>86</v>
      </c>
      <c r="B10" s="25" t="s">
        <v>87</v>
      </c>
      <c r="C10" s="25" t="s">
        <v>88</v>
      </c>
      <c r="D10" s="25" t="s">
        <v>89</v>
      </c>
      <c r="E10" s="25" t="s">
        <v>90</v>
      </c>
      <c r="F10" s="25" t="s">
        <v>91</v>
      </c>
      <c r="G10" s="25">
        <v>1</v>
      </c>
      <c r="H10" s="25">
        <v>1</v>
      </c>
    </row>
    <row r="11" spans="1:10" ht="16.5">
      <c r="A11" s="26" t="s">
        <v>92</v>
      </c>
      <c r="B11" s="27">
        <v>900</v>
      </c>
      <c r="C11" s="28" t="s">
        <v>93</v>
      </c>
      <c r="D11" s="28"/>
      <c r="E11" s="28"/>
      <c r="F11" s="28"/>
      <c r="G11" s="29">
        <f>G12+G17+G22+G29+G34</f>
        <v>7392.5</v>
      </c>
      <c r="H11" s="29">
        <f>H12+H17+H22+H29+H34</f>
        <v>7467.5</v>
      </c>
      <c r="J11" s="6">
        <f>G12+G17+G22+G125</f>
        <v>5715.5</v>
      </c>
    </row>
    <row r="12" spans="1:9" ht="33.75" customHeight="1">
      <c r="A12" s="26" t="s">
        <v>94</v>
      </c>
      <c r="B12" s="27">
        <v>900</v>
      </c>
      <c r="C12" s="28" t="s">
        <v>93</v>
      </c>
      <c r="D12" s="28" t="s">
        <v>95</v>
      </c>
      <c r="E12" s="28"/>
      <c r="F12" s="28"/>
      <c r="G12" s="29">
        <f aca="true" t="shared" si="0" ref="G12:H15">G13</f>
        <v>1120</v>
      </c>
      <c r="H12" s="29">
        <f t="shared" si="0"/>
        <v>1120</v>
      </c>
      <c r="I12" s="6">
        <f>G12+G17+G22</f>
        <v>5525.5</v>
      </c>
    </row>
    <row r="13" spans="1:14" ht="49.5" customHeight="1">
      <c r="A13" s="30" t="s">
        <v>96</v>
      </c>
      <c r="B13" s="25">
        <v>900</v>
      </c>
      <c r="C13" s="31" t="s">
        <v>93</v>
      </c>
      <c r="D13" s="31" t="s">
        <v>95</v>
      </c>
      <c r="E13" s="31" t="s">
        <v>97</v>
      </c>
      <c r="F13" s="31"/>
      <c r="G13" s="32">
        <f t="shared" si="0"/>
        <v>1120</v>
      </c>
      <c r="H13" s="32">
        <f t="shared" si="0"/>
        <v>1120</v>
      </c>
      <c r="N13" s="174">
        <f>G12+G17+G22+G29+G34</f>
        <v>7392.5</v>
      </c>
    </row>
    <row r="14" spans="1:8" ht="49.5">
      <c r="A14" s="30" t="s">
        <v>98</v>
      </c>
      <c r="B14" s="25">
        <v>900</v>
      </c>
      <c r="C14" s="31" t="s">
        <v>93</v>
      </c>
      <c r="D14" s="31" t="s">
        <v>95</v>
      </c>
      <c r="E14" s="31" t="s">
        <v>99</v>
      </c>
      <c r="F14" s="31"/>
      <c r="G14" s="32">
        <f t="shared" si="0"/>
        <v>1120</v>
      </c>
      <c r="H14" s="32">
        <f t="shared" si="0"/>
        <v>1120</v>
      </c>
    </row>
    <row r="15" spans="1:8" ht="16.5">
      <c r="A15" s="30" t="s">
        <v>100</v>
      </c>
      <c r="B15" s="25">
        <v>900</v>
      </c>
      <c r="C15" s="31" t="s">
        <v>93</v>
      </c>
      <c r="D15" s="31" t="s">
        <v>95</v>
      </c>
      <c r="E15" s="31" t="s">
        <v>101</v>
      </c>
      <c r="F15" s="31"/>
      <c r="G15" s="32">
        <f t="shared" si="0"/>
        <v>1120</v>
      </c>
      <c r="H15" s="32">
        <f t="shared" si="0"/>
        <v>1120</v>
      </c>
    </row>
    <row r="16" spans="1:8" ht="32.25" customHeight="1">
      <c r="A16" s="30" t="s">
        <v>102</v>
      </c>
      <c r="B16" s="25">
        <v>900</v>
      </c>
      <c r="C16" s="31" t="s">
        <v>93</v>
      </c>
      <c r="D16" s="31" t="s">
        <v>95</v>
      </c>
      <c r="E16" s="31" t="s">
        <v>101</v>
      </c>
      <c r="F16" s="31" t="s">
        <v>422</v>
      </c>
      <c r="G16" s="32">
        <v>1120</v>
      </c>
      <c r="H16" s="32">
        <v>1120</v>
      </c>
    </row>
    <row r="17" spans="1:8" ht="50.25" customHeight="1">
      <c r="A17" s="26" t="s">
        <v>103</v>
      </c>
      <c r="B17" s="27">
        <v>900</v>
      </c>
      <c r="C17" s="28" t="s">
        <v>93</v>
      </c>
      <c r="D17" s="28" t="s">
        <v>104</v>
      </c>
      <c r="E17" s="28"/>
      <c r="F17" s="28"/>
      <c r="G17" s="29">
        <f aca="true" t="shared" si="1" ref="G17:H20">G18</f>
        <v>590</v>
      </c>
      <c r="H17" s="29">
        <f t="shared" si="1"/>
        <v>590</v>
      </c>
    </row>
    <row r="18" spans="1:8" ht="51" customHeight="1">
      <c r="A18" s="30" t="s">
        <v>96</v>
      </c>
      <c r="B18" s="25">
        <v>900</v>
      </c>
      <c r="C18" s="31" t="s">
        <v>93</v>
      </c>
      <c r="D18" s="31" t="s">
        <v>104</v>
      </c>
      <c r="E18" s="31" t="s">
        <v>97</v>
      </c>
      <c r="F18" s="31"/>
      <c r="G18" s="32">
        <f t="shared" si="1"/>
        <v>590</v>
      </c>
      <c r="H18" s="32">
        <f t="shared" si="1"/>
        <v>590</v>
      </c>
    </row>
    <row r="19" spans="1:8" ht="51" customHeight="1">
      <c r="A19" s="30" t="s">
        <v>98</v>
      </c>
      <c r="B19" s="25">
        <v>900</v>
      </c>
      <c r="C19" s="31" t="s">
        <v>93</v>
      </c>
      <c r="D19" s="31" t="s">
        <v>104</v>
      </c>
      <c r="E19" s="31" t="s">
        <v>99</v>
      </c>
      <c r="F19" s="31"/>
      <c r="G19" s="32">
        <f t="shared" si="1"/>
        <v>590</v>
      </c>
      <c r="H19" s="32">
        <f t="shared" si="1"/>
        <v>590</v>
      </c>
    </row>
    <row r="20" spans="1:8" ht="21.75" customHeight="1">
      <c r="A20" s="30" t="s">
        <v>105</v>
      </c>
      <c r="B20" s="25">
        <v>900</v>
      </c>
      <c r="C20" s="31" t="s">
        <v>93</v>
      </c>
      <c r="D20" s="31" t="s">
        <v>104</v>
      </c>
      <c r="E20" s="31" t="s">
        <v>101</v>
      </c>
      <c r="F20" s="31"/>
      <c r="G20" s="32">
        <f t="shared" si="1"/>
        <v>590</v>
      </c>
      <c r="H20" s="32">
        <f t="shared" si="1"/>
        <v>590</v>
      </c>
    </row>
    <row r="21" spans="1:8" ht="33" customHeight="1">
      <c r="A21" s="30" t="s">
        <v>102</v>
      </c>
      <c r="B21" s="25">
        <v>900</v>
      </c>
      <c r="C21" s="31" t="s">
        <v>93</v>
      </c>
      <c r="D21" s="31" t="s">
        <v>104</v>
      </c>
      <c r="E21" s="31" t="s">
        <v>101</v>
      </c>
      <c r="F21" s="31" t="s">
        <v>422</v>
      </c>
      <c r="G21" s="32">
        <v>590</v>
      </c>
      <c r="H21" s="32">
        <v>590</v>
      </c>
    </row>
    <row r="22" spans="1:8" ht="51.75" customHeight="1">
      <c r="A22" s="26" t="s">
        <v>106</v>
      </c>
      <c r="B22" s="27">
        <v>900</v>
      </c>
      <c r="C22" s="28" t="s">
        <v>93</v>
      </c>
      <c r="D22" s="28" t="s">
        <v>107</v>
      </c>
      <c r="E22" s="28"/>
      <c r="F22" s="28"/>
      <c r="G22" s="29">
        <f aca="true" t="shared" si="2" ref="G22:H24">G23</f>
        <v>3815.5</v>
      </c>
      <c r="H22" s="29">
        <f t="shared" si="2"/>
        <v>3815.5</v>
      </c>
    </row>
    <row r="23" spans="1:8" ht="49.5" customHeight="1">
      <c r="A23" s="30" t="s">
        <v>96</v>
      </c>
      <c r="B23" s="25">
        <v>900</v>
      </c>
      <c r="C23" s="31" t="s">
        <v>93</v>
      </c>
      <c r="D23" s="31" t="s">
        <v>107</v>
      </c>
      <c r="E23" s="31" t="s">
        <v>97</v>
      </c>
      <c r="F23" s="28"/>
      <c r="G23" s="32">
        <f t="shared" si="2"/>
        <v>3815.5</v>
      </c>
      <c r="H23" s="32">
        <f t="shared" si="2"/>
        <v>3815.5</v>
      </c>
    </row>
    <row r="24" spans="1:8" ht="50.25" customHeight="1">
      <c r="A24" s="30" t="s">
        <v>98</v>
      </c>
      <c r="B24" s="25">
        <v>900</v>
      </c>
      <c r="C24" s="31" t="s">
        <v>93</v>
      </c>
      <c r="D24" s="31" t="s">
        <v>107</v>
      </c>
      <c r="E24" s="31" t="s">
        <v>99</v>
      </c>
      <c r="F24" s="28"/>
      <c r="G24" s="32">
        <f t="shared" si="2"/>
        <v>3815.5</v>
      </c>
      <c r="H24" s="32">
        <f t="shared" si="2"/>
        <v>3815.5</v>
      </c>
    </row>
    <row r="25" spans="1:8" ht="15.75" customHeight="1">
      <c r="A25" s="30" t="s">
        <v>108</v>
      </c>
      <c r="B25" s="25">
        <v>900</v>
      </c>
      <c r="C25" s="31" t="s">
        <v>93</v>
      </c>
      <c r="D25" s="31" t="s">
        <v>107</v>
      </c>
      <c r="E25" s="31" t="s">
        <v>101</v>
      </c>
      <c r="G25" s="32">
        <f>G27+G26+G28</f>
        <v>3815.5</v>
      </c>
      <c r="H25" s="32">
        <f>H27+H26+H28</f>
        <v>3815.5</v>
      </c>
    </row>
    <row r="26" spans="1:8" ht="36" customHeight="1">
      <c r="A26" s="30" t="s">
        <v>102</v>
      </c>
      <c r="B26" s="25">
        <v>900</v>
      </c>
      <c r="C26" s="31" t="s">
        <v>93</v>
      </c>
      <c r="D26" s="31" t="s">
        <v>107</v>
      </c>
      <c r="E26" s="31" t="s">
        <v>101</v>
      </c>
      <c r="F26" s="31" t="s">
        <v>422</v>
      </c>
      <c r="G26" s="32">
        <v>2650.5</v>
      </c>
      <c r="H26" s="32">
        <v>2650.5</v>
      </c>
    </row>
    <row r="27" spans="1:8" ht="32.25" customHeight="1">
      <c r="A27" s="33" t="s">
        <v>109</v>
      </c>
      <c r="B27" s="25">
        <v>900</v>
      </c>
      <c r="C27" s="31" t="s">
        <v>93</v>
      </c>
      <c r="D27" s="31" t="s">
        <v>107</v>
      </c>
      <c r="E27" s="31" t="s">
        <v>101</v>
      </c>
      <c r="F27" s="31" t="s">
        <v>423</v>
      </c>
      <c r="G27" s="32">
        <v>1150</v>
      </c>
      <c r="H27" s="32">
        <v>1150</v>
      </c>
    </row>
    <row r="28" spans="1:9" ht="18.75" customHeight="1">
      <c r="A28" s="33" t="s">
        <v>111</v>
      </c>
      <c r="B28" s="25">
        <v>900</v>
      </c>
      <c r="C28" s="31" t="s">
        <v>93</v>
      </c>
      <c r="D28" s="31" t="s">
        <v>107</v>
      </c>
      <c r="E28" s="31" t="s">
        <v>101</v>
      </c>
      <c r="F28" s="31" t="s">
        <v>427</v>
      </c>
      <c r="G28" s="32">
        <v>15</v>
      </c>
      <c r="H28" s="32">
        <v>15</v>
      </c>
      <c r="I28" s="79"/>
    </row>
    <row r="29" spans="1:9" ht="16.5">
      <c r="A29" s="26" t="s">
        <v>112</v>
      </c>
      <c r="B29" s="27">
        <v>900</v>
      </c>
      <c r="C29" s="28" t="s">
        <v>93</v>
      </c>
      <c r="D29" s="28" t="s">
        <v>113</v>
      </c>
      <c r="E29" s="28"/>
      <c r="F29" s="28"/>
      <c r="G29" s="29">
        <f>G33</f>
        <v>96</v>
      </c>
      <c r="H29" s="29">
        <f>H33</f>
        <v>96</v>
      </c>
      <c r="I29" s="79"/>
    </row>
    <row r="30" spans="1:8" ht="49.5" customHeight="1">
      <c r="A30" s="30" t="s">
        <v>96</v>
      </c>
      <c r="B30" s="25">
        <v>900</v>
      </c>
      <c r="C30" s="31" t="s">
        <v>93</v>
      </c>
      <c r="D30" s="31" t="s">
        <v>113</v>
      </c>
      <c r="E30" s="31" t="s">
        <v>97</v>
      </c>
      <c r="F30" s="28"/>
      <c r="G30" s="32">
        <f>G33</f>
        <v>96</v>
      </c>
      <c r="H30" s="32">
        <f>H33</f>
        <v>96</v>
      </c>
    </row>
    <row r="31" spans="1:8" ht="49.5" customHeight="1">
      <c r="A31" s="30" t="s">
        <v>98</v>
      </c>
      <c r="B31" s="25">
        <v>900</v>
      </c>
      <c r="C31" s="31" t="s">
        <v>93</v>
      </c>
      <c r="D31" s="31" t="s">
        <v>113</v>
      </c>
      <c r="E31" s="31" t="s">
        <v>99</v>
      </c>
      <c r="F31" s="28"/>
      <c r="G31" s="32">
        <f>G33</f>
        <v>96</v>
      </c>
      <c r="H31" s="32">
        <f>H33</f>
        <v>96</v>
      </c>
    </row>
    <row r="32" spans="1:8" ht="15.75" customHeight="1">
      <c r="A32" s="30" t="s">
        <v>114</v>
      </c>
      <c r="B32" s="25">
        <v>900</v>
      </c>
      <c r="C32" s="31" t="s">
        <v>93</v>
      </c>
      <c r="D32" s="31" t="s">
        <v>113</v>
      </c>
      <c r="E32" s="31" t="s">
        <v>115</v>
      </c>
      <c r="G32" s="32">
        <f>G31</f>
        <v>96</v>
      </c>
      <c r="H32" s="32">
        <f>H31</f>
        <v>96</v>
      </c>
    </row>
    <row r="33" spans="1:8" ht="16.5" customHeight="1">
      <c r="A33" s="33" t="s">
        <v>116</v>
      </c>
      <c r="B33" s="25">
        <v>900</v>
      </c>
      <c r="C33" s="31" t="s">
        <v>93</v>
      </c>
      <c r="D33" s="31" t="s">
        <v>113</v>
      </c>
      <c r="E33" s="31" t="s">
        <v>117</v>
      </c>
      <c r="F33" s="31" t="s">
        <v>118</v>
      </c>
      <c r="G33" s="32">
        <v>96</v>
      </c>
      <c r="H33" s="32">
        <v>96</v>
      </c>
    </row>
    <row r="34" spans="1:8" ht="16.5">
      <c r="A34" s="26" t="s">
        <v>119</v>
      </c>
      <c r="B34" s="27">
        <v>900</v>
      </c>
      <c r="C34" s="31" t="s">
        <v>93</v>
      </c>
      <c r="D34" s="28" t="s">
        <v>120</v>
      </c>
      <c r="E34" s="28"/>
      <c r="F34" s="28"/>
      <c r="G34" s="34">
        <f>G35</f>
        <v>1771</v>
      </c>
      <c r="H34" s="34">
        <f>H35</f>
        <v>1846</v>
      </c>
    </row>
    <row r="35" spans="1:8" ht="49.5">
      <c r="A35" s="30" t="s">
        <v>244</v>
      </c>
      <c r="B35" s="25">
        <v>900</v>
      </c>
      <c r="C35" s="31" t="s">
        <v>93</v>
      </c>
      <c r="D35" s="31" t="s">
        <v>120</v>
      </c>
      <c r="E35" s="31" t="s">
        <v>122</v>
      </c>
      <c r="F35" s="28"/>
      <c r="G35" s="35">
        <f>G38+G42+G43</f>
        <v>1771</v>
      </c>
      <c r="H35" s="35">
        <f>H38+H42+H43</f>
        <v>1846</v>
      </c>
    </row>
    <row r="36" spans="1:8" ht="49.5">
      <c r="A36" s="30" t="s">
        <v>245</v>
      </c>
      <c r="B36" s="25">
        <v>900</v>
      </c>
      <c r="C36" s="31" t="s">
        <v>93</v>
      </c>
      <c r="D36" s="31" t="s">
        <v>120</v>
      </c>
      <c r="E36" s="31" t="s">
        <v>246</v>
      </c>
      <c r="F36" s="28"/>
      <c r="G36" s="35">
        <f>G37</f>
        <v>70</v>
      </c>
      <c r="H36" s="35">
        <f>H37</f>
        <v>70</v>
      </c>
    </row>
    <row r="37" spans="1:8" ht="33">
      <c r="A37" s="30" t="s">
        <v>123</v>
      </c>
      <c r="B37" s="25">
        <v>900</v>
      </c>
      <c r="C37" s="31" t="s">
        <v>93</v>
      </c>
      <c r="D37" s="31" t="s">
        <v>120</v>
      </c>
      <c r="E37" s="31" t="s">
        <v>247</v>
      </c>
      <c r="F37" s="28"/>
      <c r="G37" s="35">
        <f>G38</f>
        <v>70</v>
      </c>
      <c r="H37" s="35">
        <f>H38</f>
        <v>70</v>
      </c>
    </row>
    <row r="38" spans="1:8" ht="33">
      <c r="A38" s="33" t="s">
        <v>109</v>
      </c>
      <c r="B38" s="25">
        <v>900</v>
      </c>
      <c r="C38" s="31" t="s">
        <v>93</v>
      </c>
      <c r="D38" s="31" t="s">
        <v>120</v>
      </c>
      <c r="E38" s="31" t="s">
        <v>247</v>
      </c>
      <c r="F38" s="31" t="s">
        <v>423</v>
      </c>
      <c r="G38" s="35">
        <v>70</v>
      </c>
      <c r="H38" s="35">
        <v>70</v>
      </c>
    </row>
    <row r="39" spans="1:8" ht="49.5" customHeight="1">
      <c r="A39" s="30" t="s">
        <v>96</v>
      </c>
      <c r="B39" s="25">
        <v>900</v>
      </c>
      <c r="C39" s="31" t="s">
        <v>93</v>
      </c>
      <c r="D39" s="31" t="s">
        <v>120</v>
      </c>
      <c r="E39" s="31" t="s">
        <v>97</v>
      </c>
      <c r="F39" s="28"/>
      <c r="G39" s="32">
        <f>G40</f>
        <v>1701</v>
      </c>
      <c r="H39" s="32">
        <f>H40</f>
        <v>1776</v>
      </c>
    </row>
    <row r="40" spans="1:8" ht="50.25" customHeight="1">
      <c r="A40" s="30" t="s">
        <v>248</v>
      </c>
      <c r="B40" s="25">
        <v>900</v>
      </c>
      <c r="C40" s="31" t="s">
        <v>93</v>
      </c>
      <c r="D40" s="31" t="s">
        <v>120</v>
      </c>
      <c r="E40" s="31" t="s">
        <v>99</v>
      </c>
      <c r="F40" s="28"/>
      <c r="G40" s="32">
        <f>G41</f>
        <v>1701</v>
      </c>
      <c r="H40" s="32">
        <f>H41</f>
        <v>1776</v>
      </c>
    </row>
    <row r="41" spans="1:8" ht="15.75" customHeight="1">
      <c r="A41" s="30" t="s">
        <v>125</v>
      </c>
      <c r="B41" s="25">
        <v>900</v>
      </c>
      <c r="C41" s="31" t="s">
        <v>93</v>
      </c>
      <c r="D41" s="31" t="s">
        <v>120</v>
      </c>
      <c r="E41" s="31" t="s">
        <v>101</v>
      </c>
      <c r="G41" s="32">
        <f>G43+G42</f>
        <v>1701</v>
      </c>
      <c r="H41" s="32">
        <f>H43+H42</f>
        <v>1776</v>
      </c>
    </row>
    <row r="42" spans="1:8" ht="36" customHeight="1">
      <c r="A42" s="30" t="s">
        <v>102</v>
      </c>
      <c r="B42" s="25">
        <v>900</v>
      </c>
      <c r="C42" s="31" t="s">
        <v>93</v>
      </c>
      <c r="D42" s="31" t="s">
        <v>120</v>
      </c>
      <c r="E42" s="31" t="s">
        <v>101</v>
      </c>
      <c r="F42" s="31" t="s">
        <v>422</v>
      </c>
      <c r="G42" s="32">
        <v>1350</v>
      </c>
      <c r="H42" s="32">
        <v>1420</v>
      </c>
    </row>
    <row r="43" spans="1:8" ht="33.75" customHeight="1">
      <c r="A43" s="33" t="s">
        <v>109</v>
      </c>
      <c r="B43" s="25">
        <v>900</v>
      </c>
      <c r="C43" s="31" t="s">
        <v>93</v>
      </c>
      <c r="D43" s="31" t="s">
        <v>120</v>
      </c>
      <c r="E43" s="31" t="s">
        <v>101</v>
      </c>
      <c r="F43" s="31" t="s">
        <v>110</v>
      </c>
      <c r="G43" s="32">
        <v>351</v>
      </c>
      <c r="H43" s="32">
        <v>356</v>
      </c>
    </row>
    <row r="44" spans="1:8" ht="16.5" hidden="1">
      <c r="A44" s="26" t="s">
        <v>126</v>
      </c>
      <c r="B44" s="27">
        <v>900</v>
      </c>
      <c r="C44" s="28" t="s">
        <v>95</v>
      </c>
      <c r="D44" s="28"/>
      <c r="E44" s="28"/>
      <c r="F44" s="28"/>
      <c r="G44" s="29">
        <f aca="true" t="shared" si="3" ref="G44:H48">G45</f>
        <v>0</v>
      </c>
      <c r="H44" s="29">
        <f t="shared" si="3"/>
        <v>0</v>
      </c>
    </row>
    <row r="45" spans="1:8" ht="16.5" customHeight="1" hidden="1">
      <c r="A45" s="30" t="s">
        <v>127</v>
      </c>
      <c r="B45" s="25">
        <v>900</v>
      </c>
      <c r="C45" s="31" t="s">
        <v>95</v>
      </c>
      <c r="D45" s="31" t="s">
        <v>104</v>
      </c>
      <c r="E45" s="31"/>
      <c r="F45" s="31"/>
      <c r="G45" s="32">
        <f t="shared" si="3"/>
        <v>0</v>
      </c>
      <c r="H45" s="32">
        <f t="shared" si="3"/>
        <v>0</v>
      </c>
    </row>
    <row r="46" spans="1:8" ht="48.75" customHeight="1" hidden="1">
      <c r="A46" s="30" t="s">
        <v>96</v>
      </c>
      <c r="B46" s="25">
        <v>900</v>
      </c>
      <c r="C46" s="31" t="s">
        <v>95</v>
      </c>
      <c r="D46" s="31" t="s">
        <v>104</v>
      </c>
      <c r="E46" s="31" t="s">
        <v>97</v>
      </c>
      <c r="F46" s="28"/>
      <c r="G46" s="156">
        <f t="shared" si="3"/>
        <v>0</v>
      </c>
      <c r="H46" s="32">
        <f t="shared" si="3"/>
        <v>0</v>
      </c>
    </row>
    <row r="47" spans="1:8" ht="48" customHeight="1" hidden="1">
      <c r="A47" s="30" t="s">
        <v>98</v>
      </c>
      <c r="B47" s="25">
        <v>900</v>
      </c>
      <c r="C47" s="31" t="s">
        <v>95</v>
      </c>
      <c r="D47" s="31" t="s">
        <v>104</v>
      </c>
      <c r="E47" s="31" t="s">
        <v>99</v>
      </c>
      <c r="F47" s="28"/>
      <c r="G47" s="156">
        <f t="shared" si="3"/>
        <v>0</v>
      </c>
      <c r="H47" s="32">
        <f t="shared" si="3"/>
        <v>0</v>
      </c>
    </row>
    <row r="48" spans="1:8" ht="33" customHeight="1" hidden="1">
      <c r="A48" s="30" t="s">
        <v>128</v>
      </c>
      <c r="B48" s="25">
        <v>900</v>
      </c>
      <c r="C48" s="31" t="s">
        <v>95</v>
      </c>
      <c r="D48" s="31" t="s">
        <v>104</v>
      </c>
      <c r="E48" s="31" t="s">
        <v>129</v>
      </c>
      <c r="G48" s="156">
        <f t="shared" si="3"/>
        <v>0</v>
      </c>
      <c r="H48" s="32">
        <f>H49</f>
        <v>0</v>
      </c>
    </row>
    <row r="49" spans="1:8" ht="36" customHeight="1" hidden="1">
      <c r="A49" s="30" t="s">
        <v>102</v>
      </c>
      <c r="B49" s="25">
        <v>900</v>
      </c>
      <c r="C49" s="31" t="s">
        <v>95</v>
      </c>
      <c r="D49" s="31" t="s">
        <v>104</v>
      </c>
      <c r="E49" s="31" t="s">
        <v>129</v>
      </c>
      <c r="F49" s="31" t="s">
        <v>422</v>
      </c>
      <c r="G49" s="156">
        <v>0</v>
      </c>
      <c r="H49" s="32">
        <v>0</v>
      </c>
    </row>
    <row r="50" spans="1:8" ht="33.75" customHeight="1">
      <c r="A50" s="26" t="s">
        <v>130</v>
      </c>
      <c r="B50" s="27">
        <v>900</v>
      </c>
      <c r="C50" s="28" t="s">
        <v>104</v>
      </c>
      <c r="D50" s="28"/>
      <c r="E50" s="28"/>
      <c r="F50" s="28"/>
      <c r="G50" s="34">
        <f>G51+G55</f>
        <v>280</v>
      </c>
      <c r="H50" s="34">
        <f>H51+H55</f>
        <v>330</v>
      </c>
    </row>
    <row r="51" spans="1:8" ht="48.75" customHeight="1">
      <c r="A51" s="36" t="s">
        <v>411</v>
      </c>
      <c r="B51" s="27">
        <v>900</v>
      </c>
      <c r="C51" s="28" t="s">
        <v>104</v>
      </c>
      <c r="D51" s="28" t="s">
        <v>131</v>
      </c>
      <c r="E51" s="28"/>
      <c r="F51" s="28"/>
      <c r="G51" s="34">
        <f aca="true" t="shared" si="4" ref="G51:H53">G52</f>
        <v>60</v>
      </c>
      <c r="H51" s="34">
        <f t="shared" si="4"/>
        <v>70</v>
      </c>
    </row>
    <row r="52" spans="1:8" ht="66" customHeight="1">
      <c r="A52" s="37" t="s">
        <v>249</v>
      </c>
      <c r="B52" s="25">
        <v>900</v>
      </c>
      <c r="C52" s="31" t="s">
        <v>104</v>
      </c>
      <c r="D52" s="31" t="s">
        <v>131</v>
      </c>
      <c r="E52" s="38" t="s">
        <v>133</v>
      </c>
      <c r="F52" s="38"/>
      <c r="G52" s="32">
        <f t="shared" si="4"/>
        <v>60</v>
      </c>
      <c r="H52" s="32">
        <f t="shared" si="4"/>
        <v>70</v>
      </c>
    </row>
    <row r="53" spans="1:8" ht="49.5">
      <c r="A53" s="39" t="s">
        <v>134</v>
      </c>
      <c r="B53" s="40">
        <v>900</v>
      </c>
      <c r="C53" s="31" t="s">
        <v>104</v>
      </c>
      <c r="D53" s="41" t="s">
        <v>131</v>
      </c>
      <c r="E53" s="80">
        <v>9204400</v>
      </c>
      <c r="F53" s="43"/>
      <c r="G53" s="44">
        <f t="shared" si="4"/>
        <v>60</v>
      </c>
      <c r="H53" s="44">
        <f t="shared" si="4"/>
        <v>70</v>
      </c>
    </row>
    <row r="54" spans="1:8" ht="33" customHeight="1">
      <c r="A54" s="39" t="s">
        <v>109</v>
      </c>
      <c r="B54" s="40">
        <v>900</v>
      </c>
      <c r="C54" s="31" t="s">
        <v>104</v>
      </c>
      <c r="D54" s="41" t="s">
        <v>131</v>
      </c>
      <c r="E54" s="80">
        <v>9204400</v>
      </c>
      <c r="F54" s="42">
        <v>244</v>
      </c>
      <c r="G54" s="44">
        <v>60</v>
      </c>
      <c r="H54" s="44">
        <v>70</v>
      </c>
    </row>
    <row r="55" spans="1:8" ht="18" customHeight="1">
      <c r="A55" s="45" t="s">
        <v>135</v>
      </c>
      <c r="B55" s="27">
        <v>900</v>
      </c>
      <c r="C55" s="28" t="s">
        <v>104</v>
      </c>
      <c r="D55" s="28" t="s">
        <v>136</v>
      </c>
      <c r="E55" s="46"/>
      <c r="F55" s="46"/>
      <c r="G55" s="29">
        <f>G56+G60</f>
        <v>220</v>
      </c>
      <c r="H55" s="29">
        <f>H56+H60</f>
        <v>260</v>
      </c>
    </row>
    <row r="56" spans="1:8" ht="66" customHeight="1">
      <c r="A56" s="37" t="s">
        <v>249</v>
      </c>
      <c r="B56" s="25">
        <v>900</v>
      </c>
      <c r="C56" s="31" t="s">
        <v>104</v>
      </c>
      <c r="D56" s="31" t="s">
        <v>136</v>
      </c>
      <c r="E56" s="38" t="s">
        <v>133</v>
      </c>
      <c r="F56" s="38"/>
      <c r="G56" s="47">
        <f>G58</f>
        <v>130</v>
      </c>
      <c r="H56" s="47">
        <f>H58</f>
        <v>150</v>
      </c>
    </row>
    <row r="57" spans="1:8" ht="32.25" customHeight="1">
      <c r="A57" s="48" t="s">
        <v>138</v>
      </c>
      <c r="B57" s="25">
        <v>900</v>
      </c>
      <c r="C57" s="31" t="s">
        <v>104</v>
      </c>
      <c r="D57" s="31" t="s">
        <v>136</v>
      </c>
      <c r="E57" s="38" t="s">
        <v>139</v>
      </c>
      <c r="F57" s="38"/>
      <c r="G57" s="47">
        <f>G59</f>
        <v>130</v>
      </c>
      <c r="H57" s="47">
        <f>H59</f>
        <v>150</v>
      </c>
    </row>
    <row r="58" spans="1:8" ht="49.5">
      <c r="A58" s="39" t="s">
        <v>134</v>
      </c>
      <c r="B58" s="40">
        <v>900</v>
      </c>
      <c r="C58" s="31" t="s">
        <v>104</v>
      </c>
      <c r="D58" s="41" t="s">
        <v>136</v>
      </c>
      <c r="E58" s="42">
        <v>9214500</v>
      </c>
      <c r="F58" s="43"/>
      <c r="G58" s="44">
        <f>G59</f>
        <v>130</v>
      </c>
      <c r="H58" s="44">
        <f>H59</f>
        <v>150</v>
      </c>
    </row>
    <row r="59" spans="1:8" ht="33" customHeight="1">
      <c r="A59" s="39" t="s">
        <v>109</v>
      </c>
      <c r="B59" s="40">
        <v>900</v>
      </c>
      <c r="C59" s="31" t="s">
        <v>104</v>
      </c>
      <c r="D59" s="41" t="s">
        <v>136</v>
      </c>
      <c r="E59" s="42">
        <v>9214500</v>
      </c>
      <c r="F59" s="42">
        <v>244</v>
      </c>
      <c r="G59" s="44">
        <v>130</v>
      </c>
      <c r="H59" s="44">
        <v>150</v>
      </c>
    </row>
    <row r="60" spans="1:8" ht="33" customHeight="1">
      <c r="A60" s="48" t="s">
        <v>140</v>
      </c>
      <c r="B60" s="25">
        <v>900</v>
      </c>
      <c r="C60" s="31" t="s">
        <v>104</v>
      </c>
      <c r="D60" s="31" t="s">
        <v>136</v>
      </c>
      <c r="E60" s="38" t="s">
        <v>141</v>
      </c>
      <c r="F60" s="38"/>
      <c r="G60" s="47">
        <f>G62</f>
        <v>90</v>
      </c>
      <c r="H60" s="47">
        <f>H62</f>
        <v>110</v>
      </c>
    </row>
    <row r="61" spans="1:8" ht="48.75" customHeight="1">
      <c r="A61" s="39" t="s">
        <v>134</v>
      </c>
      <c r="B61" s="40">
        <v>900</v>
      </c>
      <c r="C61" s="31" t="s">
        <v>104</v>
      </c>
      <c r="D61" s="41" t="s">
        <v>136</v>
      </c>
      <c r="E61" s="42">
        <v>9224500</v>
      </c>
      <c r="F61" s="43"/>
      <c r="G61" s="44">
        <f>G62</f>
        <v>90</v>
      </c>
      <c r="H61" s="44">
        <f>H62</f>
        <v>110</v>
      </c>
    </row>
    <row r="62" spans="1:8" ht="33.75" customHeight="1">
      <c r="A62" s="39" t="s">
        <v>109</v>
      </c>
      <c r="B62" s="40">
        <v>900</v>
      </c>
      <c r="C62" s="31" t="s">
        <v>104</v>
      </c>
      <c r="D62" s="41" t="s">
        <v>136</v>
      </c>
      <c r="E62" s="42">
        <v>9224500</v>
      </c>
      <c r="F62" s="42">
        <v>244</v>
      </c>
      <c r="G62" s="44">
        <v>90</v>
      </c>
      <c r="H62" s="44">
        <v>110</v>
      </c>
    </row>
    <row r="63" spans="1:8" ht="19.5" customHeight="1">
      <c r="A63" s="49" t="s">
        <v>142</v>
      </c>
      <c r="B63" s="50">
        <v>900</v>
      </c>
      <c r="C63" s="51" t="s">
        <v>107</v>
      </c>
      <c r="D63" s="38"/>
      <c r="E63" s="31"/>
      <c r="F63" s="31"/>
      <c r="G63" s="29">
        <f>G67+G70+G71</f>
        <v>3917.2</v>
      </c>
      <c r="H63" s="29">
        <f>H67+H70+H71</f>
        <v>4240.6</v>
      </c>
    </row>
    <row r="64" spans="1:8" ht="19.5" customHeight="1">
      <c r="A64" s="49" t="s">
        <v>143</v>
      </c>
      <c r="B64" s="50">
        <v>900</v>
      </c>
      <c r="C64" s="51" t="s">
        <v>107</v>
      </c>
      <c r="D64" s="63" t="s">
        <v>131</v>
      </c>
      <c r="E64" s="53"/>
      <c r="F64" s="31"/>
      <c r="G64" s="29">
        <f>G65+G70</f>
        <v>3151.2</v>
      </c>
      <c r="H64" s="29">
        <f>H67+H70</f>
        <v>3199.6</v>
      </c>
    </row>
    <row r="65" spans="1:8" ht="31.5" customHeight="1">
      <c r="A65" s="30" t="s">
        <v>250</v>
      </c>
      <c r="B65" s="52">
        <v>900</v>
      </c>
      <c r="C65" s="53" t="s">
        <v>107</v>
      </c>
      <c r="D65" s="38" t="s">
        <v>131</v>
      </c>
      <c r="E65" s="53" t="s">
        <v>145</v>
      </c>
      <c r="F65" s="31"/>
      <c r="G65" s="29">
        <f>G66</f>
        <v>1642.7</v>
      </c>
      <c r="H65" s="29">
        <f>H66</f>
        <v>1691.1</v>
      </c>
    </row>
    <row r="66" spans="1:8" ht="16.5">
      <c r="A66" s="30" t="s">
        <v>146</v>
      </c>
      <c r="B66" s="25">
        <v>900</v>
      </c>
      <c r="C66" s="31" t="s">
        <v>107</v>
      </c>
      <c r="D66" s="31" t="s">
        <v>131</v>
      </c>
      <c r="E66" s="31" t="s">
        <v>147</v>
      </c>
      <c r="F66" s="31"/>
      <c r="G66" s="32">
        <f>G67</f>
        <v>1642.7</v>
      </c>
      <c r="H66" s="32">
        <f>H67</f>
        <v>1691.1</v>
      </c>
    </row>
    <row r="67" spans="1:8" ht="33">
      <c r="A67" s="39" t="s">
        <v>109</v>
      </c>
      <c r="B67" s="25">
        <v>900</v>
      </c>
      <c r="C67" s="31" t="s">
        <v>107</v>
      </c>
      <c r="D67" s="31" t="s">
        <v>131</v>
      </c>
      <c r="E67" s="31" t="s">
        <v>147</v>
      </c>
      <c r="F67" s="31" t="s">
        <v>423</v>
      </c>
      <c r="G67" s="32">
        <f>1642.7</f>
        <v>1642.7</v>
      </c>
      <c r="H67" s="47">
        <f>1691.1</f>
        <v>1691.1</v>
      </c>
    </row>
    <row r="68" spans="1:8" s="79" customFormat="1" ht="30.75" customHeight="1">
      <c r="A68" s="231" t="s">
        <v>444</v>
      </c>
      <c r="B68" s="25">
        <v>900</v>
      </c>
      <c r="C68" s="31" t="s">
        <v>107</v>
      </c>
      <c r="D68" s="31" t="s">
        <v>131</v>
      </c>
      <c r="E68" s="31" t="s">
        <v>445</v>
      </c>
      <c r="F68" s="31"/>
      <c r="G68" s="246">
        <f>G70</f>
        <v>1508.5</v>
      </c>
      <c r="H68" s="246">
        <f>H70</f>
        <v>1508.5</v>
      </c>
    </row>
    <row r="69" spans="1:8" s="79" customFormat="1" ht="18" customHeight="1" hidden="1">
      <c r="A69" s="231"/>
      <c r="B69" s="25"/>
      <c r="C69" s="31"/>
      <c r="D69" s="31"/>
      <c r="E69" s="31"/>
      <c r="F69" s="31"/>
      <c r="G69" s="246"/>
      <c r="H69" s="246"/>
    </row>
    <row r="70" spans="1:8" s="79" customFormat="1" ht="31.5" customHeight="1">
      <c r="A70" s="231" t="s">
        <v>448</v>
      </c>
      <c r="B70" s="25">
        <v>900</v>
      </c>
      <c r="C70" s="31" t="s">
        <v>107</v>
      </c>
      <c r="D70" s="31" t="s">
        <v>131</v>
      </c>
      <c r="E70" s="31" t="s">
        <v>447</v>
      </c>
      <c r="F70" s="31" t="s">
        <v>423</v>
      </c>
      <c r="G70" s="246">
        <v>1508.5</v>
      </c>
      <c r="H70" s="246">
        <v>1508.5</v>
      </c>
    </row>
    <row r="71" spans="1:8" ht="17.25" customHeight="1">
      <c r="A71" s="49" t="s">
        <v>148</v>
      </c>
      <c r="B71" s="27">
        <v>900</v>
      </c>
      <c r="C71" s="28" t="s">
        <v>107</v>
      </c>
      <c r="D71" s="27">
        <v>12</v>
      </c>
      <c r="E71" s="53"/>
      <c r="F71" s="31"/>
      <c r="G71" s="29">
        <f>G72+G76+G82</f>
        <v>766</v>
      </c>
      <c r="H71" s="185">
        <f>H72+H76+H82</f>
        <v>1041</v>
      </c>
    </row>
    <row r="72" spans="1:8" ht="48" customHeight="1">
      <c r="A72" s="55" t="s">
        <v>251</v>
      </c>
      <c r="B72" s="56">
        <v>900</v>
      </c>
      <c r="C72" s="57" t="s">
        <v>107</v>
      </c>
      <c r="D72" s="56">
        <v>12</v>
      </c>
      <c r="E72" s="38" t="s">
        <v>150</v>
      </c>
      <c r="F72" s="58"/>
      <c r="G72" s="32">
        <f aca="true" t="shared" si="5" ref="G72:H74">G73</f>
        <v>350</v>
      </c>
      <c r="H72" s="32">
        <f t="shared" si="5"/>
        <v>500</v>
      </c>
    </row>
    <row r="73" spans="1:8" s="81" customFormat="1" ht="34.5" customHeight="1">
      <c r="A73" s="30" t="s">
        <v>252</v>
      </c>
      <c r="B73" s="52">
        <v>900</v>
      </c>
      <c r="C73" s="38" t="s">
        <v>107</v>
      </c>
      <c r="D73" s="52">
        <v>12</v>
      </c>
      <c r="E73" s="38" t="s">
        <v>253</v>
      </c>
      <c r="F73" s="59"/>
      <c r="G73" s="32">
        <f t="shared" si="5"/>
        <v>350</v>
      </c>
      <c r="H73" s="32">
        <f t="shared" si="5"/>
        <v>500</v>
      </c>
    </row>
    <row r="74" spans="1:8" ht="34.5" customHeight="1">
      <c r="A74" s="30" t="s">
        <v>151</v>
      </c>
      <c r="B74" s="25">
        <v>900</v>
      </c>
      <c r="C74" s="38" t="s">
        <v>107</v>
      </c>
      <c r="D74" s="52">
        <v>12</v>
      </c>
      <c r="E74" s="38" t="s">
        <v>152</v>
      </c>
      <c r="F74" s="31"/>
      <c r="G74" s="32">
        <f t="shared" si="5"/>
        <v>350</v>
      </c>
      <c r="H74" s="32">
        <f t="shared" si="5"/>
        <v>500</v>
      </c>
    </row>
    <row r="75" spans="1:8" ht="48" customHeight="1">
      <c r="A75" s="30" t="s">
        <v>153</v>
      </c>
      <c r="B75" s="52">
        <v>900</v>
      </c>
      <c r="C75" s="38" t="s">
        <v>107</v>
      </c>
      <c r="D75" s="52">
        <v>12</v>
      </c>
      <c r="E75" s="38" t="s">
        <v>152</v>
      </c>
      <c r="F75" s="31" t="s">
        <v>412</v>
      </c>
      <c r="G75" s="32">
        <v>350</v>
      </c>
      <c r="H75" s="32">
        <v>500</v>
      </c>
    </row>
    <row r="76" spans="1:8" ht="32.25" customHeight="1">
      <c r="A76" s="30" t="s">
        <v>155</v>
      </c>
      <c r="B76" s="25">
        <v>900</v>
      </c>
      <c r="C76" s="31" t="s">
        <v>107</v>
      </c>
      <c r="D76" s="31" t="s">
        <v>156</v>
      </c>
      <c r="E76" s="31" t="s">
        <v>157</v>
      </c>
      <c r="F76" s="31"/>
      <c r="G76" s="32">
        <f>G77</f>
        <v>365</v>
      </c>
      <c r="H76" s="32">
        <f>H77</f>
        <v>486</v>
      </c>
    </row>
    <row r="77" spans="1:8" ht="36" customHeight="1">
      <c r="A77" s="30" t="s">
        <v>158</v>
      </c>
      <c r="B77" s="52">
        <v>900</v>
      </c>
      <c r="C77" s="38" t="s">
        <v>107</v>
      </c>
      <c r="D77" s="52">
        <v>12</v>
      </c>
      <c r="E77" s="52">
        <v>9410000</v>
      </c>
      <c r="F77" s="59"/>
      <c r="G77" s="32">
        <f>G78+G80</f>
        <v>365</v>
      </c>
      <c r="H77" s="32">
        <f>H78+H80</f>
        <v>486</v>
      </c>
    </row>
    <row r="78" spans="1:8" ht="33" customHeight="1">
      <c r="A78" s="30" t="s">
        <v>159</v>
      </c>
      <c r="B78" s="25">
        <v>900</v>
      </c>
      <c r="C78" s="31" t="s">
        <v>107</v>
      </c>
      <c r="D78" s="31" t="s">
        <v>156</v>
      </c>
      <c r="E78" s="52">
        <v>9414701</v>
      </c>
      <c r="F78" s="31"/>
      <c r="G78" s="32">
        <f>G79</f>
        <v>201</v>
      </c>
      <c r="H78" s="32">
        <f>H79</f>
        <v>300</v>
      </c>
    </row>
    <row r="79" spans="1:8" ht="33">
      <c r="A79" s="39" t="s">
        <v>109</v>
      </c>
      <c r="B79" s="25">
        <v>900</v>
      </c>
      <c r="C79" s="31" t="s">
        <v>107</v>
      </c>
      <c r="D79" s="31" t="s">
        <v>156</v>
      </c>
      <c r="E79" s="52">
        <v>9414701</v>
      </c>
      <c r="F79" s="31" t="s">
        <v>423</v>
      </c>
      <c r="G79" s="32">
        <v>201</v>
      </c>
      <c r="H79" s="32">
        <v>300</v>
      </c>
    </row>
    <row r="80" spans="1:8" ht="33">
      <c r="A80" s="39" t="s">
        <v>160</v>
      </c>
      <c r="B80" s="25">
        <v>900</v>
      </c>
      <c r="C80" s="31" t="s">
        <v>107</v>
      </c>
      <c r="D80" s="31" t="s">
        <v>156</v>
      </c>
      <c r="E80" s="52">
        <v>9414702</v>
      </c>
      <c r="F80" s="31"/>
      <c r="G80" s="32">
        <f>G81</f>
        <v>164</v>
      </c>
      <c r="H80" s="32">
        <f>H81</f>
        <v>186</v>
      </c>
    </row>
    <row r="81" spans="1:8" ht="33">
      <c r="A81" s="39" t="s">
        <v>109</v>
      </c>
      <c r="B81" s="25">
        <v>900</v>
      </c>
      <c r="C81" s="31" t="s">
        <v>107</v>
      </c>
      <c r="D81" s="31" t="s">
        <v>156</v>
      </c>
      <c r="E81" s="52">
        <v>9414702</v>
      </c>
      <c r="F81" s="31" t="s">
        <v>423</v>
      </c>
      <c r="G81" s="32">
        <v>164</v>
      </c>
      <c r="H81" s="32">
        <v>186</v>
      </c>
    </row>
    <row r="82" spans="1:8" ht="18.75" customHeight="1">
      <c r="A82" s="30" t="s">
        <v>161</v>
      </c>
      <c r="B82" s="25">
        <v>900</v>
      </c>
      <c r="C82" s="31" t="s">
        <v>107</v>
      </c>
      <c r="D82" s="31" t="s">
        <v>156</v>
      </c>
      <c r="E82" s="31" t="s">
        <v>162</v>
      </c>
      <c r="F82" s="31"/>
      <c r="G82" s="32">
        <f>G83</f>
        <v>51</v>
      </c>
      <c r="H82" s="32">
        <f>H83</f>
        <v>55</v>
      </c>
    </row>
    <row r="83" spans="1:8" ht="33" customHeight="1">
      <c r="A83" s="30" t="s">
        <v>163</v>
      </c>
      <c r="B83" s="25">
        <v>900</v>
      </c>
      <c r="C83" s="31" t="s">
        <v>107</v>
      </c>
      <c r="D83" s="31" t="s">
        <v>156</v>
      </c>
      <c r="E83" s="31" t="s">
        <v>164</v>
      </c>
      <c r="F83" s="31"/>
      <c r="G83" s="32">
        <f>G84</f>
        <v>51</v>
      </c>
      <c r="H83" s="32">
        <f>H84</f>
        <v>55</v>
      </c>
    </row>
    <row r="84" spans="1:8" ht="32.25" customHeight="1">
      <c r="A84" s="30" t="s">
        <v>165</v>
      </c>
      <c r="B84" s="25">
        <v>900</v>
      </c>
      <c r="C84" s="31" t="s">
        <v>107</v>
      </c>
      <c r="D84" s="31" t="s">
        <v>156</v>
      </c>
      <c r="E84" s="31" t="s">
        <v>164</v>
      </c>
      <c r="F84" s="31" t="s">
        <v>154</v>
      </c>
      <c r="G84" s="32">
        <v>51</v>
      </c>
      <c r="H84" s="32">
        <v>55</v>
      </c>
    </row>
    <row r="85" spans="1:8" ht="16.5">
      <c r="A85" s="26" t="s">
        <v>166</v>
      </c>
      <c r="B85" s="27">
        <v>900</v>
      </c>
      <c r="C85" s="28" t="s">
        <v>167</v>
      </c>
      <c r="D85" s="28"/>
      <c r="E85" s="28"/>
      <c r="F85" s="28"/>
      <c r="G85" s="29">
        <f>G86+G94+G99</f>
        <v>2940.7</v>
      </c>
      <c r="H85" s="29">
        <f>H86+H94+H99</f>
        <v>2931.7</v>
      </c>
    </row>
    <row r="86" spans="1:11" ht="16.5">
      <c r="A86" s="26" t="s">
        <v>168</v>
      </c>
      <c r="B86" s="27">
        <v>900</v>
      </c>
      <c r="C86" s="28" t="s">
        <v>167</v>
      </c>
      <c r="D86" s="28" t="s">
        <v>93</v>
      </c>
      <c r="E86" s="28"/>
      <c r="F86" s="28"/>
      <c r="G86" s="29">
        <f>G88+G93</f>
        <v>1247.7</v>
      </c>
      <c r="H86" s="29">
        <f>H87</f>
        <v>520</v>
      </c>
      <c r="K86" s="6"/>
    </row>
    <row r="87" spans="1:8" ht="18" customHeight="1">
      <c r="A87" s="30" t="s">
        <v>254</v>
      </c>
      <c r="B87" s="25">
        <v>900</v>
      </c>
      <c r="C87" s="31" t="s">
        <v>167</v>
      </c>
      <c r="D87" s="31" t="s">
        <v>93</v>
      </c>
      <c r="E87" s="31" t="s">
        <v>170</v>
      </c>
      <c r="F87" s="31"/>
      <c r="G87" s="32">
        <f>G88</f>
        <v>250</v>
      </c>
      <c r="H87" s="32">
        <f>H91+H88</f>
        <v>520</v>
      </c>
    </row>
    <row r="88" spans="1:8" s="79" customFormat="1" ht="17.25" customHeight="1">
      <c r="A88" s="30" t="s">
        <v>174</v>
      </c>
      <c r="B88" s="25">
        <v>900</v>
      </c>
      <c r="C88" s="31" t="s">
        <v>167</v>
      </c>
      <c r="D88" s="31" t="s">
        <v>93</v>
      </c>
      <c r="E88" s="31" t="s">
        <v>175</v>
      </c>
      <c r="F88" s="31" t="s">
        <v>423</v>
      </c>
      <c r="G88" s="32">
        <v>250</v>
      </c>
      <c r="H88" s="32">
        <v>180</v>
      </c>
    </row>
    <row r="89" spans="1:8" s="79" customFormat="1" ht="17.25" customHeight="1">
      <c r="A89" s="30" t="s">
        <v>163</v>
      </c>
      <c r="B89" s="25">
        <v>900</v>
      </c>
      <c r="C89" s="31" t="s">
        <v>167</v>
      </c>
      <c r="D89" s="31" t="s">
        <v>93</v>
      </c>
      <c r="E89" s="31" t="s">
        <v>176</v>
      </c>
      <c r="F89" s="31"/>
      <c r="G89" s="32">
        <f>G90</f>
        <v>250</v>
      </c>
      <c r="H89" s="32">
        <f>H90</f>
        <v>180</v>
      </c>
    </row>
    <row r="90" spans="1:8" s="79" customFormat="1" ht="17.25" customHeight="1">
      <c r="A90" s="231" t="s">
        <v>448</v>
      </c>
      <c r="B90" s="25">
        <v>900</v>
      </c>
      <c r="C90" s="31" t="s">
        <v>167</v>
      </c>
      <c r="D90" s="31" t="s">
        <v>93</v>
      </c>
      <c r="E90" s="31" t="s">
        <v>176</v>
      </c>
      <c r="F90" s="191" t="s">
        <v>423</v>
      </c>
      <c r="G90" s="32">
        <v>250</v>
      </c>
      <c r="H90" s="32">
        <v>180</v>
      </c>
    </row>
    <row r="91" spans="1:8" ht="18.75" customHeight="1">
      <c r="A91" s="30" t="s">
        <v>171</v>
      </c>
      <c r="B91" s="25">
        <v>900</v>
      </c>
      <c r="C91" s="31" t="s">
        <v>167</v>
      </c>
      <c r="D91" s="31" t="s">
        <v>93</v>
      </c>
      <c r="E91" s="31" t="s">
        <v>172</v>
      </c>
      <c r="F91" s="31"/>
      <c r="G91" s="32">
        <f>G92</f>
        <v>997.7</v>
      </c>
      <c r="H91" s="32">
        <f>H92</f>
        <v>340</v>
      </c>
    </row>
    <row r="92" spans="1:8" ht="33" customHeight="1">
      <c r="A92" s="30" t="s">
        <v>163</v>
      </c>
      <c r="B92" s="25">
        <v>900</v>
      </c>
      <c r="C92" s="31" t="s">
        <v>167</v>
      </c>
      <c r="D92" s="31" t="s">
        <v>93</v>
      </c>
      <c r="E92" s="31" t="s">
        <v>173</v>
      </c>
      <c r="F92" s="31"/>
      <c r="G92" s="32">
        <f>G93</f>
        <v>997.7</v>
      </c>
      <c r="H92" s="32">
        <f>H93</f>
        <v>340</v>
      </c>
    </row>
    <row r="93" spans="1:8" ht="32.25" customHeight="1">
      <c r="A93" s="30" t="s">
        <v>109</v>
      </c>
      <c r="B93" s="25">
        <v>900</v>
      </c>
      <c r="C93" s="31" t="s">
        <v>167</v>
      </c>
      <c r="D93" s="31" t="s">
        <v>93</v>
      </c>
      <c r="E93" s="31" t="s">
        <v>173</v>
      </c>
      <c r="F93" s="31" t="s">
        <v>423</v>
      </c>
      <c r="G93" s="32">
        <v>997.7</v>
      </c>
      <c r="H93" s="32">
        <v>340</v>
      </c>
    </row>
    <row r="94" spans="1:8" ht="16.5">
      <c r="A94" s="36" t="s">
        <v>177</v>
      </c>
      <c r="B94" s="27">
        <v>900</v>
      </c>
      <c r="C94" s="28" t="s">
        <v>167</v>
      </c>
      <c r="D94" s="28" t="s">
        <v>95</v>
      </c>
      <c r="E94" s="28"/>
      <c r="F94" s="28"/>
      <c r="G94" s="29">
        <f>G95</f>
        <v>200</v>
      </c>
      <c r="H94" s="29">
        <f>H95</f>
        <v>200</v>
      </c>
    </row>
    <row r="95" spans="1:8" ht="51.75" customHeight="1">
      <c r="A95" s="30" t="s">
        <v>178</v>
      </c>
      <c r="B95" s="25">
        <v>900</v>
      </c>
      <c r="C95" s="31" t="s">
        <v>167</v>
      </c>
      <c r="D95" s="31" t="s">
        <v>95</v>
      </c>
      <c r="E95" s="31" t="s">
        <v>179</v>
      </c>
      <c r="F95" s="31"/>
      <c r="G95" s="32">
        <f>G98</f>
        <v>200</v>
      </c>
      <c r="H95" s="32">
        <f>H96</f>
        <v>200</v>
      </c>
    </row>
    <row r="96" spans="1:8" ht="16.5" customHeight="1">
      <c r="A96" s="60" t="s">
        <v>180</v>
      </c>
      <c r="B96" s="25">
        <v>900</v>
      </c>
      <c r="C96" s="31" t="s">
        <v>167</v>
      </c>
      <c r="D96" s="31" t="s">
        <v>95</v>
      </c>
      <c r="E96" s="31" t="s">
        <v>181</v>
      </c>
      <c r="F96" s="31"/>
      <c r="G96" s="32">
        <f>G97+G98</f>
        <v>200</v>
      </c>
      <c r="H96" s="32">
        <f>H97+H98</f>
        <v>200</v>
      </c>
    </row>
    <row r="97" spans="1:8" ht="0" customHeight="1" hidden="1">
      <c r="A97" s="60"/>
      <c r="B97" s="25"/>
      <c r="C97" s="31"/>
      <c r="D97" s="31"/>
      <c r="E97" s="31"/>
      <c r="F97" s="31"/>
      <c r="G97" s="32"/>
      <c r="H97" s="32"/>
    </row>
    <row r="98" spans="1:8" ht="32.25" customHeight="1">
      <c r="A98" s="30" t="s">
        <v>109</v>
      </c>
      <c r="B98" s="25">
        <v>900</v>
      </c>
      <c r="C98" s="31" t="s">
        <v>167</v>
      </c>
      <c r="D98" s="31" t="s">
        <v>95</v>
      </c>
      <c r="E98" s="31" t="s">
        <v>181</v>
      </c>
      <c r="F98" s="31" t="s">
        <v>423</v>
      </c>
      <c r="G98" s="32">
        <v>200</v>
      </c>
      <c r="H98" s="32">
        <v>200</v>
      </c>
    </row>
    <row r="99" spans="1:8" ht="17.25" customHeight="1">
      <c r="A99" s="26" t="s">
        <v>182</v>
      </c>
      <c r="B99" s="27">
        <v>900</v>
      </c>
      <c r="C99" s="28" t="s">
        <v>167</v>
      </c>
      <c r="D99" s="28" t="s">
        <v>104</v>
      </c>
      <c r="E99" s="28"/>
      <c r="F99" s="28"/>
      <c r="G99" s="29">
        <f>G100</f>
        <v>1492.9999999999998</v>
      </c>
      <c r="H99" s="29">
        <f>H100</f>
        <v>2211.7</v>
      </c>
    </row>
    <row r="100" spans="1:8" ht="33" customHeight="1">
      <c r="A100" s="30" t="s">
        <v>255</v>
      </c>
      <c r="B100" s="25">
        <v>900</v>
      </c>
      <c r="C100" s="31" t="s">
        <v>167</v>
      </c>
      <c r="D100" s="31" t="s">
        <v>104</v>
      </c>
      <c r="E100" s="31" t="s">
        <v>184</v>
      </c>
      <c r="F100" s="31"/>
      <c r="G100" s="32">
        <f>G102</f>
        <v>1492.9999999999998</v>
      </c>
      <c r="H100" s="32">
        <f>H102</f>
        <v>2211.7</v>
      </c>
    </row>
    <row r="101" spans="1:8" ht="17.25" customHeight="1">
      <c r="A101" s="60" t="s">
        <v>185</v>
      </c>
      <c r="B101" s="25">
        <v>900</v>
      </c>
      <c r="C101" s="31" t="s">
        <v>167</v>
      </c>
      <c r="D101" s="31" t="s">
        <v>104</v>
      </c>
      <c r="E101" s="31" t="s">
        <v>186</v>
      </c>
      <c r="F101" s="31"/>
      <c r="G101" s="32">
        <f>G102</f>
        <v>1492.9999999999998</v>
      </c>
      <c r="H101" s="32">
        <f>H102</f>
        <v>2211.7</v>
      </c>
    </row>
    <row r="102" spans="1:8" ht="33">
      <c r="A102" s="30" t="s">
        <v>109</v>
      </c>
      <c r="B102" s="25">
        <v>900</v>
      </c>
      <c r="C102" s="31" t="s">
        <v>167</v>
      </c>
      <c r="D102" s="31" t="s">
        <v>104</v>
      </c>
      <c r="E102" s="31" t="s">
        <v>186</v>
      </c>
      <c r="F102" s="31" t="s">
        <v>423</v>
      </c>
      <c r="G102" s="32">
        <f>2010-22.9+186.7-680.8</f>
        <v>1492.9999999999998</v>
      </c>
      <c r="H102" s="35">
        <f>2300-389.7+195.3+106.1</f>
        <v>2211.7</v>
      </c>
    </row>
    <row r="103" spans="1:8" ht="16.5">
      <c r="A103" s="26" t="s">
        <v>187</v>
      </c>
      <c r="B103" s="27">
        <v>900</v>
      </c>
      <c r="C103" s="28" t="s">
        <v>188</v>
      </c>
      <c r="D103" s="28"/>
      <c r="E103" s="28"/>
      <c r="F103" s="28"/>
      <c r="G103" s="29">
        <f>G104</f>
        <v>100</v>
      </c>
      <c r="H103" s="29">
        <f>H104</f>
        <v>100</v>
      </c>
    </row>
    <row r="104" spans="1:8" ht="16.5" customHeight="1">
      <c r="A104" s="36" t="s">
        <v>189</v>
      </c>
      <c r="B104" s="27">
        <v>900</v>
      </c>
      <c r="C104" s="28" t="s">
        <v>188</v>
      </c>
      <c r="D104" s="28" t="s">
        <v>95</v>
      </c>
      <c r="E104" s="28"/>
      <c r="F104" s="28"/>
      <c r="G104" s="29">
        <f>G106</f>
        <v>100</v>
      </c>
      <c r="H104" s="29">
        <f>H106</f>
        <v>100</v>
      </c>
    </row>
    <row r="105" spans="1:11" ht="32.25" customHeight="1">
      <c r="A105" s="30" t="str">
        <f>'Прил. 4 (2)'!A107</f>
        <v>Муниципальная программа «Экологическая безопастность Таштыпского сельсовета на 2014-2016 годы» </v>
      </c>
      <c r="B105" s="25">
        <v>900</v>
      </c>
      <c r="C105" s="31" t="s">
        <v>188</v>
      </c>
      <c r="D105" s="31" t="s">
        <v>95</v>
      </c>
      <c r="E105" s="31" t="s">
        <v>191</v>
      </c>
      <c r="F105" s="31"/>
      <c r="G105" s="32">
        <f>G107</f>
        <v>100</v>
      </c>
      <c r="H105" s="32">
        <f>H107</f>
        <v>100</v>
      </c>
      <c r="K105" s="174">
        <f>G11+G50+G44+G63+G85+G103+G108+G113+G124+G139+G144</f>
        <v>17070.4</v>
      </c>
    </row>
    <row r="106" spans="1:8" ht="18" customHeight="1">
      <c r="A106" s="60" t="s">
        <v>185</v>
      </c>
      <c r="B106" s="25">
        <v>900</v>
      </c>
      <c r="C106" s="31" t="s">
        <v>188</v>
      </c>
      <c r="D106" s="31" t="s">
        <v>95</v>
      </c>
      <c r="E106" s="31" t="s">
        <v>192</v>
      </c>
      <c r="F106" s="31"/>
      <c r="G106" s="32">
        <f>G105</f>
        <v>100</v>
      </c>
      <c r="H106" s="32">
        <f>H105</f>
        <v>100</v>
      </c>
    </row>
    <row r="107" spans="1:8" ht="33">
      <c r="A107" s="30" t="s">
        <v>109</v>
      </c>
      <c r="B107" s="25">
        <v>900</v>
      </c>
      <c r="C107" s="31" t="s">
        <v>188</v>
      </c>
      <c r="D107" s="31" t="s">
        <v>95</v>
      </c>
      <c r="E107" s="31" t="s">
        <v>192</v>
      </c>
      <c r="F107" s="31" t="s">
        <v>423</v>
      </c>
      <c r="G107" s="35">
        <v>100</v>
      </c>
      <c r="H107" s="35">
        <v>100</v>
      </c>
    </row>
    <row r="108" spans="1:8" ht="20.25" customHeight="1">
      <c r="A108" s="26" t="s">
        <v>193</v>
      </c>
      <c r="B108" s="27">
        <v>900</v>
      </c>
      <c r="C108" s="28" t="s">
        <v>194</v>
      </c>
      <c r="D108" s="31"/>
      <c r="E108" s="31"/>
      <c r="F108" s="31"/>
      <c r="G108" s="34">
        <f aca="true" t="shared" si="6" ref="G108:H110">G109</f>
        <v>71.5</v>
      </c>
      <c r="H108" s="34">
        <f t="shared" si="6"/>
        <v>73</v>
      </c>
    </row>
    <row r="109" spans="1:8" ht="16.5" customHeight="1">
      <c r="A109" s="30" t="s">
        <v>195</v>
      </c>
      <c r="B109" s="27">
        <v>900</v>
      </c>
      <c r="C109" s="28" t="s">
        <v>194</v>
      </c>
      <c r="D109" s="28" t="s">
        <v>194</v>
      </c>
      <c r="E109" s="28"/>
      <c r="F109" s="28"/>
      <c r="G109" s="34">
        <f t="shared" si="6"/>
        <v>71.5</v>
      </c>
      <c r="H109" s="34">
        <f t="shared" si="6"/>
        <v>73</v>
      </c>
    </row>
    <row r="110" spans="1:8" ht="34.5" customHeight="1">
      <c r="A110" s="30" t="s">
        <v>256</v>
      </c>
      <c r="B110" s="25">
        <v>900</v>
      </c>
      <c r="C110" s="31" t="s">
        <v>194</v>
      </c>
      <c r="D110" s="31" t="s">
        <v>194</v>
      </c>
      <c r="E110" s="31" t="s">
        <v>197</v>
      </c>
      <c r="F110" s="31"/>
      <c r="G110" s="35">
        <f t="shared" si="6"/>
        <v>71.5</v>
      </c>
      <c r="H110" s="32">
        <f t="shared" si="6"/>
        <v>73</v>
      </c>
    </row>
    <row r="111" spans="1:8" ht="15" customHeight="1">
      <c r="A111" s="30" t="s">
        <v>198</v>
      </c>
      <c r="B111" s="25">
        <v>900</v>
      </c>
      <c r="C111" s="31" t="s">
        <v>194</v>
      </c>
      <c r="D111" s="31" t="s">
        <v>194</v>
      </c>
      <c r="E111" s="31" t="s">
        <v>199</v>
      </c>
      <c r="F111" s="31"/>
      <c r="G111" s="35">
        <f>G112</f>
        <v>71.5</v>
      </c>
      <c r="H111" s="32">
        <f>H112</f>
        <v>73</v>
      </c>
    </row>
    <row r="112" spans="1:8" ht="33">
      <c r="A112" s="30" t="s">
        <v>109</v>
      </c>
      <c r="B112" s="25">
        <v>900</v>
      </c>
      <c r="C112" s="31" t="s">
        <v>194</v>
      </c>
      <c r="D112" s="31" t="s">
        <v>194</v>
      </c>
      <c r="E112" s="31" t="s">
        <v>200</v>
      </c>
      <c r="F112" s="31" t="s">
        <v>423</v>
      </c>
      <c r="G112" s="35">
        <v>71.5</v>
      </c>
      <c r="H112" s="35">
        <v>73</v>
      </c>
    </row>
    <row r="113" spans="1:8" ht="18" customHeight="1">
      <c r="A113" s="26" t="s">
        <v>202</v>
      </c>
      <c r="B113" s="27">
        <v>900</v>
      </c>
      <c r="C113" s="28" t="s">
        <v>203</v>
      </c>
      <c r="D113" s="31"/>
      <c r="E113" s="31"/>
      <c r="F113" s="31"/>
      <c r="G113" s="34">
        <f>G114</f>
        <v>1665</v>
      </c>
      <c r="H113" s="34">
        <f>H114</f>
        <v>1665</v>
      </c>
    </row>
    <row r="114" spans="1:8" ht="16.5">
      <c r="A114" s="30" t="s">
        <v>204</v>
      </c>
      <c r="B114" s="27">
        <v>900</v>
      </c>
      <c r="C114" s="28" t="s">
        <v>203</v>
      </c>
      <c r="D114" s="28" t="s">
        <v>107</v>
      </c>
      <c r="E114" s="28"/>
      <c r="F114" s="28"/>
      <c r="G114" s="34">
        <f>G115</f>
        <v>1665</v>
      </c>
      <c r="H114" s="34">
        <f>H115</f>
        <v>1665</v>
      </c>
    </row>
    <row r="115" spans="1:8" ht="49.5">
      <c r="A115" s="30" t="s">
        <v>96</v>
      </c>
      <c r="B115" s="25">
        <v>900</v>
      </c>
      <c r="C115" s="31" t="s">
        <v>203</v>
      </c>
      <c r="D115" s="31" t="s">
        <v>107</v>
      </c>
      <c r="E115" s="31" t="s">
        <v>97</v>
      </c>
      <c r="F115" s="31"/>
      <c r="G115" s="32">
        <f>G117+G122+G123</f>
        <v>1665</v>
      </c>
      <c r="H115" s="32">
        <f>H117+H122+H123</f>
        <v>1665</v>
      </c>
    </row>
    <row r="116" spans="1:11" ht="85.5" customHeight="1">
      <c r="A116" s="30" t="s">
        <v>205</v>
      </c>
      <c r="B116" s="25">
        <v>900</v>
      </c>
      <c r="C116" s="31" t="s">
        <v>203</v>
      </c>
      <c r="D116" s="31" t="s">
        <v>107</v>
      </c>
      <c r="E116" s="31" t="s">
        <v>99</v>
      </c>
      <c r="F116" s="31"/>
      <c r="G116" s="32">
        <f>G118+G119+G122+G123</f>
        <v>1665</v>
      </c>
      <c r="H116" s="32">
        <f>H118+H119+H122+H123</f>
        <v>1665</v>
      </c>
      <c r="I116" s="81"/>
      <c r="K116" s="174">
        <f>G118+G119+G122+G123</f>
        <v>1665</v>
      </c>
    </row>
    <row r="117" spans="1:8" ht="15.75" customHeight="1">
      <c r="A117" s="30" t="s">
        <v>206</v>
      </c>
      <c r="B117" s="25">
        <v>900</v>
      </c>
      <c r="C117" s="31" t="s">
        <v>203</v>
      </c>
      <c r="D117" s="31" t="s">
        <v>107</v>
      </c>
      <c r="E117" s="31" t="s">
        <v>207</v>
      </c>
      <c r="F117" s="31"/>
      <c r="G117" s="32">
        <f>G119+G118</f>
        <v>750</v>
      </c>
      <c r="H117" s="32">
        <f>H119+H118</f>
        <v>750</v>
      </c>
    </row>
    <row r="118" spans="1:8" ht="33">
      <c r="A118" s="30" t="s">
        <v>102</v>
      </c>
      <c r="B118" s="25">
        <v>900</v>
      </c>
      <c r="C118" s="31" t="s">
        <v>203</v>
      </c>
      <c r="D118" s="31" t="s">
        <v>107</v>
      </c>
      <c r="E118" s="31" t="s">
        <v>207</v>
      </c>
      <c r="F118" s="31" t="s">
        <v>422</v>
      </c>
      <c r="G118" s="32">
        <v>620</v>
      </c>
      <c r="H118" s="32">
        <v>620</v>
      </c>
    </row>
    <row r="119" spans="1:8" ht="33">
      <c r="A119" s="30" t="s">
        <v>109</v>
      </c>
      <c r="B119" s="25">
        <v>900</v>
      </c>
      <c r="C119" s="31" t="s">
        <v>203</v>
      </c>
      <c r="D119" s="31" t="s">
        <v>107</v>
      </c>
      <c r="E119" s="31" t="s">
        <v>207</v>
      </c>
      <c r="F119" s="31" t="s">
        <v>423</v>
      </c>
      <c r="G119" s="32">
        <v>130</v>
      </c>
      <c r="H119" s="32">
        <v>130</v>
      </c>
    </row>
    <row r="120" spans="1:8" ht="33">
      <c r="A120" s="30" t="s">
        <v>258</v>
      </c>
      <c r="B120" s="25">
        <v>900</v>
      </c>
      <c r="C120" s="31" t="s">
        <v>203</v>
      </c>
      <c r="D120" s="31" t="s">
        <v>107</v>
      </c>
      <c r="E120" s="31" t="s">
        <v>209</v>
      </c>
      <c r="F120" s="31"/>
      <c r="G120" s="32">
        <f>G121</f>
        <v>40</v>
      </c>
      <c r="H120" s="32">
        <f>H121</f>
        <v>40</v>
      </c>
    </row>
    <row r="121" spans="1:8" ht="16.5">
      <c r="A121" s="30" t="s">
        <v>210</v>
      </c>
      <c r="B121" s="25">
        <v>900</v>
      </c>
      <c r="C121" s="31" t="s">
        <v>203</v>
      </c>
      <c r="D121" s="31" t="s">
        <v>107</v>
      </c>
      <c r="E121" s="31" t="s">
        <v>211</v>
      </c>
      <c r="F121" s="31"/>
      <c r="G121" s="32">
        <f>G122</f>
        <v>40</v>
      </c>
      <c r="H121" s="32">
        <f>H122</f>
        <v>40</v>
      </c>
    </row>
    <row r="122" spans="1:8" ht="33">
      <c r="A122" s="30" t="s">
        <v>109</v>
      </c>
      <c r="B122" s="25">
        <v>900</v>
      </c>
      <c r="C122" s="31" t="s">
        <v>203</v>
      </c>
      <c r="D122" s="31" t="s">
        <v>107</v>
      </c>
      <c r="E122" s="31" t="s">
        <v>211</v>
      </c>
      <c r="F122" s="31" t="s">
        <v>423</v>
      </c>
      <c r="G122" s="35">
        <v>40</v>
      </c>
      <c r="H122" s="35">
        <v>40</v>
      </c>
    </row>
    <row r="123" spans="1:8" s="79" customFormat="1" ht="15.75" customHeight="1">
      <c r="A123" s="30" t="s">
        <v>201</v>
      </c>
      <c r="B123" s="25">
        <v>900</v>
      </c>
      <c r="C123" s="31" t="s">
        <v>203</v>
      </c>
      <c r="D123" s="31" t="s">
        <v>107</v>
      </c>
      <c r="E123" s="31" t="s">
        <v>257</v>
      </c>
      <c r="F123" s="31" t="s">
        <v>424</v>
      </c>
      <c r="G123" s="32">
        <f>590+285</f>
        <v>875</v>
      </c>
      <c r="H123" s="32">
        <v>875</v>
      </c>
    </row>
    <row r="124" spans="1:8" ht="18" customHeight="1">
      <c r="A124" s="26" t="s">
        <v>212</v>
      </c>
      <c r="B124" s="27">
        <v>900</v>
      </c>
      <c r="C124" s="28">
        <v>10</v>
      </c>
      <c r="D124" s="28"/>
      <c r="E124" s="28"/>
      <c r="F124" s="28"/>
      <c r="G124" s="29">
        <f>G129+G126+G138</f>
        <v>403.5</v>
      </c>
      <c r="H124" s="29">
        <f>H129+H126+H138</f>
        <v>413.5</v>
      </c>
    </row>
    <row r="125" spans="1:8" ht="15.75" customHeight="1">
      <c r="A125" s="30" t="s">
        <v>213</v>
      </c>
      <c r="B125" s="25">
        <v>900</v>
      </c>
      <c r="C125" s="28">
        <v>10</v>
      </c>
      <c r="D125" s="28" t="s">
        <v>93</v>
      </c>
      <c r="E125" s="31"/>
      <c r="F125" s="28"/>
      <c r="G125" s="32">
        <f aca="true" t="shared" si="7" ref="G125:H127">G126</f>
        <v>190</v>
      </c>
      <c r="H125" s="32">
        <f t="shared" si="7"/>
        <v>200</v>
      </c>
    </row>
    <row r="126" spans="1:8" ht="33">
      <c r="A126" s="30" t="s">
        <v>221</v>
      </c>
      <c r="B126" s="25">
        <v>900</v>
      </c>
      <c r="C126" s="31">
        <v>10</v>
      </c>
      <c r="D126" s="31" t="s">
        <v>93</v>
      </c>
      <c r="E126" s="31" t="s">
        <v>215</v>
      </c>
      <c r="F126" s="28"/>
      <c r="G126" s="32">
        <f t="shared" si="7"/>
        <v>190</v>
      </c>
      <c r="H126" s="32">
        <f t="shared" si="7"/>
        <v>200</v>
      </c>
    </row>
    <row r="127" spans="1:10" ht="16.5">
      <c r="A127" s="30" t="s">
        <v>216</v>
      </c>
      <c r="B127" s="25">
        <v>900</v>
      </c>
      <c r="C127" s="31">
        <v>10</v>
      </c>
      <c r="D127" s="31" t="s">
        <v>93</v>
      </c>
      <c r="E127" s="31" t="s">
        <v>217</v>
      </c>
      <c r="F127" s="28"/>
      <c r="G127" s="32">
        <f t="shared" si="7"/>
        <v>190</v>
      </c>
      <c r="H127" s="32">
        <f t="shared" si="7"/>
        <v>200</v>
      </c>
      <c r="J127" s="6"/>
    </row>
    <row r="128" spans="1:8" ht="17.25" customHeight="1">
      <c r="A128" s="61" t="s">
        <v>218</v>
      </c>
      <c r="B128" s="25">
        <v>900</v>
      </c>
      <c r="C128" s="31">
        <v>10</v>
      </c>
      <c r="D128" s="31" t="s">
        <v>93</v>
      </c>
      <c r="E128" s="31" t="s">
        <v>219</v>
      </c>
      <c r="F128" s="31" t="s">
        <v>425</v>
      </c>
      <c r="G128" s="32">
        <v>190</v>
      </c>
      <c r="H128" s="32">
        <v>200</v>
      </c>
    </row>
    <row r="129" spans="1:8" ht="18.75" customHeight="1">
      <c r="A129" s="30" t="s">
        <v>220</v>
      </c>
      <c r="B129" s="27">
        <v>900</v>
      </c>
      <c r="C129" s="28">
        <v>10</v>
      </c>
      <c r="D129" s="28" t="s">
        <v>104</v>
      </c>
      <c r="E129" s="31"/>
      <c r="F129" s="28"/>
      <c r="G129" s="29">
        <f aca="true" t="shared" si="8" ref="G129:H132">G130</f>
        <v>163.5</v>
      </c>
      <c r="H129" s="29">
        <f t="shared" si="8"/>
        <v>163.5</v>
      </c>
    </row>
    <row r="130" spans="1:8" ht="33">
      <c r="A130" s="30" t="s">
        <v>259</v>
      </c>
      <c r="B130" s="25">
        <v>900</v>
      </c>
      <c r="C130" s="31">
        <v>10</v>
      </c>
      <c r="D130" s="31" t="s">
        <v>104</v>
      </c>
      <c r="E130" s="31" t="s">
        <v>215</v>
      </c>
      <c r="F130" s="28"/>
      <c r="G130" s="32">
        <f t="shared" si="8"/>
        <v>163.5</v>
      </c>
      <c r="H130" s="32">
        <f t="shared" si="8"/>
        <v>163.5</v>
      </c>
    </row>
    <row r="131" spans="1:8" ht="34.5" customHeight="1">
      <c r="A131" s="30" t="s">
        <v>222</v>
      </c>
      <c r="B131" s="25">
        <v>900</v>
      </c>
      <c r="C131" s="31">
        <v>10</v>
      </c>
      <c r="D131" s="31" t="s">
        <v>104</v>
      </c>
      <c r="E131" s="31" t="s">
        <v>219</v>
      </c>
      <c r="F131" s="31"/>
      <c r="G131" s="32">
        <f t="shared" si="8"/>
        <v>163.5</v>
      </c>
      <c r="H131" s="32">
        <f t="shared" si="8"/>
        <v>163.5</v>
      </c>
    </row>
    <row r="132" spans="1:8" ht="33" customHeight="1">
      <c r="A132" s="30" t="s">
        <v>163</v>
      </c>
      <c r="B132" s="25">
        <v>900</v>
      </c>
      <c r="C132" s="31">
        <v>10</v>
      </c>
      <c r="D132" s="31" t="s">
        <v>104</v>
      </c>
      <c r="E132" s="31" t="s">
        <v>223</v>
      </c>
      <c r="F132" s="31"/>
      <c r="G132" s="32">
        <f t="shared" si="8"/>
        <v>163.5</v>
      </c>
      <c r="H132" s="32">
        <f t="shared" si="8"/>
        <v>163.5</v>
      </c>
    </row>
    <row r="133" spans="1:8" ht="32.25" customHeight="1">
      <c r="A133" s="30" t="s">
        <v>109</v>
      </c>
      <c r="B133" s="25">
        <v>900</v>
      </c>
      <c r="C133" s="31">
        <v>10</v>
      </c>
      <c r="D133" s="31" t="s">
        <v>104</v>
      </c>
      <c r="E133" s="31" t="s">
        <v>223</v>
      </c>
      <c r="F133" s="31" t="s">
        <v>423</v>
      </c>
      <c r="G133" s="32">
        <v>163.5</v>
      </c>
      <c r="H133" s="35">
        <v>163.5</v>
      </c>
    </row>
    <row r="134" spans="1:8" ht="18" customHeight="1">
      <c r="A134" s="26" t="s">
        <v>413</v>
      </c>
      <c r="B134" s="27">
        <v>900</v>
      </c>
      <c r="C134" s="28">
        <v>10</v>
      </c>
      <c r="D134" s="28" t="s">
        <v>188</v>
      </c>
      <c r="E134" s="31"/>
      <c r="F134" s="28"/>
      <c r="G134" s="29">
        <f>G138</f>
        <v>50</v>
      </c>
      <c r="H134" s="29">
        <f aca="true" t="shared" si="9" ref="G134:H137">H135</f>
        <v>50</v>
      </c>
    </row>
    <row r="135" spans="1:8" ht="33">
      <c r="A135" s="30" t="s">
        <v>259</v>
      </c>
      <c r="B135" s="25">
        <v>900</v>
      </c>
      <c r="C135" s="31">
        <v>10</v>
      </c>
      <c r="D135" s="31" t="s">
        <v>188</v>
      </c>
      <c r="E135" s="31" t="s">
        <v>215</v>
      </c>
      <c r="F135" s="28"/>
      <c r="G135" s="32">
        <f t="shared" si="9"/>
        <v>50</v>
      </c>
      <c r="H135" s="32">
        <f t="shared" si="9"/>
        <v>50</v>
      </c>
    </row>
    <row r="136" spans="1:8" ht="47.25">
      <c r="A136" s="62" t="s">
        <v>224</v>
      </c>
      <c r="B136" s="25">
        <v>900</v>
      </c>
      <c r="C136" s="31">
        <v>10</v>
      </c>
      <c r="D136" s="31" t="s">
        <v>188</v>
      </c>
      <c r="E136" s="31" t="s">
        <v>225</v>
      </c>
      <c r="F136" s="28"/>
      <c r="G136" s="32">
        <f t="shared" si="9"/>
        <v>50</v>
      </c>
      <c r="H136" s="156">
        <f t="shared" si="9"/>
        <v>50</v>
      </c>
    </row>
    <row r="137" spans="1:8" ht="16.5">
      <c r="A137" s="60" t="s">
        <v>226</v>
      </c>
      <c r="B137" s="25">
        <v>900</v>
      </c>
      <c r="C137" s="31">
        <v>10</v>
      </c>
      <c r="D137" s="31" t="s">
        <v>188</v>
      </c>
      <c r="E137" s="31" t="s">
        <v>227</v>
      </c>
      <c r="F137" s="31"/>
      <c r="G137" s="32">
        <f t="shared" si="9"/>
        <v>50</v>
      </c>
      <c r="H137" s="156">
        <f t="shared" si="9"/>
        <v>50</v>
      </c>
    </row>
    <row r="138" spans="1:8" ht="32.25" customHeight="1">
      <c r="A138" s="30" t="s">
        <v>109</v>
      </c>
      <c r="B138" s="25">
        <v>900</v>
      </c>
      <c r="C138" s="31">
        <v>10</v>
      </c>
      <c r="D138" s="31" t="s">
        <v>188</v>
      </c>
      <c r="E138" s="31" t="s">
        <v>227</v>
      </c>
      <c r="F138" s="31" t="s">
        <v>423</v>
      </c>
      <c r="G138" s="32">
        <v>50</v>
      </c>
      <c r="H138" s="156">
        <v>50</v>
      </c>
    </row>
    <row r="139" spans="1:8" ht="15.75" customHeight="1">
      <c r="A139" s="26" t="s">
        <v>228</v>
      </c>
      <c r="B139" s="27">
        <v>900</v>
      </c>
      <c r="C139" s="28" t="s">
        <v>113</v>
      </c>
      <c r="D139" s="28"/>
      <c r="E139" s="28"/>
      <c r="F139" s="28"/>
      <c r="G139" s="29">
        <f>G140</f>
        <v>50</v>
      </c>
      <c r="H139" s="29">
        <f>H140</f>
        <v>50</v>
      </c>
    </row>
    <row r="140" spans="1:8" ht="18.75" customHeight="1">
      <c r="A140" s="26" t="s">
        <v>229</v>
      </c>
      <c r="B140" s="27">
        <v>900</v>
      </c>
      <c r="C140" s="28" t="s">
        <v>113</v>
      </c>
      <c r="D140" s="28" t="s">
        <v>95</v>
      </c>
      <c r="E140" s="28"/>
      <c r="F140" s="28"/>
      <c r="G140" s="29">
        <f>G142</f>
        <v>50</v>
      </c>
      <c r="H140" s="29">
        <f>H142</f>
        <v>50</v>
      </c>
    </row>
    <row r="141" spans="1:8" ht="32.25" customHeight="1">
      <c r="A141" s="30" t="s">
        <v>260</v>
      </c>
      <c r="B141" s="25">
        <v>900</v>
      </c>
      <c r="C141" s="31" t="s">
        <v>113</v>
      </c>
      <c r="D141" s="31" t="s">
        <v>95</v>
      </c>
      <c r="E141" s="31" t="s">
        <v>231</v>
      </c>
      <c r="F141" s="31"/>
      <c r="G141" s="32">
        <f>G143</f>
        <v>50</v>
      </c>
      <c r="H141" s="32">
        <f>H143</f>
        <v>50</v>
      </c>
    </row>
    <row r="142" spans="1:8" ht="16.5">
      <c r="A142" s="30" t="s">
        <v>232</v>
      </c>
      <c r="B142" s="25">
        <v>900</v>
      </c>
      <c r="C142" s="31" t="s">
        <v>113</v>
      </c>
      <c r="D142" s="31" t="s">
        <v>95</v>
      </c>
      <c r="E142" s="31" t="s">
        <v>233</v>
      </c>
      <c r="F142" s="31"/>
      <c r="G142" s="32">
        <f>G141</f>
        <v>50</v>
      </c>
      <c r="H142" s="32">
        <f>H141</f>
        <v>50</v>
      </c>
    </row>
    <row r="143" spans="1:8" ht="18" customHeight="1">
      <c r="A143" s="30" t="s">
        <v>109</v>
      </c>
      <c r="B143" s="25">
        <v>900</v>
      </c>
      <c r="C143" s="31" t="s">
        <v>113</v>
      </c>
      <c r="D143" s="31" t="s">
        <v>95</v>
      </c>
      <c r="E143" s="31" t="s">
        <v>233</v>
      </c>
      <c r="F143" s="31" t="s">
        <v>423</v>
      </c>
      <c r="G143" s="32">
        <v>50</v>
      </c>
      <c r="H143" s="32">
        <v>50</v>
      </c>
    </row>
    <row r="144" spans="1:8" ht="18" customHeight="1">
      <c r="A144" s="36" t="s">
        <v>234</v>
      </c>
      <c r="B144" s="27">
        <v>900</v>
      </c>
      <c r="C144" s="28" t="s">
        <v>156</v>
      </c>
      <c r="D144" s="28"/>
      <c r="E144" s="28"/>
      <c r="F144" s="28"/>
      <c r="G144" s="29">
        <f aca="true" t="shared" si="10" ref="G144:H147">G145</f>
        <v>250</v>
      </c>
      <c r="H144" s="29">
        <f t="shared" si="10"/>
        <v>260</v>
      </c>
    </row>
    <row r="145" spans="1:8" ht="17.25" customHeight="1">
      <c r="A145" s="26" t="s">
        <v>235</v>
      </c>
      <c r="B145" s="27">
        <v>900</v>
      </c>
      <c r="C145" s="28" t="s">
        <v>156</v>
      </c>
      <c r="D145" s="28" t="s">
        <v>95</v>
      </c>
      <c r="E145" s="28"/>
      <c r="F145" s="28"/>
      <c r="G145" s="29">
        <f t="shared" si="10"/>
        <v>250</v>
      </c>
      <c r="H145" s="29">
        <f t="shared" si="10"/>
        <v>260</v>
      </c>
    </row>
    <row r="146" spans="1:8" ht="36.75" customHeight="1">
      <c r="A146" s="30" t="s">
        <v>236</v>
      </c>
      <c r="B146" s="25">
        <v>900</v>
      </c>
      <c r="C146" s="31" t="s">
        <v>156</v>
      </c>
      <c r="D146" s="31" t="s">
        <v>95</v>
      </c>
      <c r="E146" s="31" t="s">
        <v>237</v>
      </c>
      <c r="F146" s="31"/>
      <c r="G146" s="32">
        <f t="shared" si="10"/>
        <v>250</v>
      </c>
      <c r="H146" s="32">
        <f t="shared" si="10"/>
        <v>260</v>
      </c>
    </row>
    <row r="147" spans="1:8" ht="34.5" customHeight="1">
      <c r="A147" s="30" t="s">
        <v>238</v>
      </c>
      <c r="B147" s="25">
        <v>900</v>
      </c>
      <c r="C147" s="31" t="s">
        <v>156</v>
      </c>
      <c r="D147" s="31" t="s">
        <v>95</v>
      </c>
      <c r="E147" s="38" t="s">
        <v>239</v>
      </c>
      <c r="F147" s="31"/>
      <c r="G147" s="32">
        <f t="shared" si="10"/>
        <v>250</v>
      </c>
      <c r="H147" s="32">
        <f t="shared" si="10"/>
        <v>260</v>
      </c>
    </row>
    <row r="148" spans="1:8" ht="48" customHeight="1">
      <c r="A148" s="30" t="s">
        <v>153</v>
      </c>
      <c r="B148" s="52">
        <v>900</v>
      </c>
      <c r="C148" s="31" t="s">
        <v>156</v>
      </c>
      <c r="D148" s="31" t="s">
        <v>95</v>
      </c>
      <c r="E148" s="38" t="s">
        <v>239</v>
      </c>
      <c r="F148" s="31" t="s">
        <v>154</v>
      </c>
      <c r="G148" s="32">
        <v>250</v>
      </c>
      <c r="H148" s="32">
        <v>260</v>
      </c>
    </row>
    <row r="149" spans="1:8" ht="16.5">
      <c r="A149" s="64" t="s">
        <v>240</v>
      </c>
      <c r="B149" s="65"/>
      <c r="C149" s="65"/>
      <c r="D149" s="65"/>
      <c r="E149" s="65"/>
      <c r="F149" s="66"/>
      <c r="G149" s="29">
        <f>G144+G139+G124+G113+G108+G103+G85+G63+G50+G11</f>
        <v>17070.4</v>
      </c>
      <c r="H149" s="29">
        <f>H11+H44+H50+H63+H85+H103+H108+H113+H124+H139+H144</f>
        <v>17531.3</v>
      </c>
    </row>
    <row r="150" spans="1:8" ht="16.5">
      <c r="A150" s="67"/>
      <c r="B150" s="23"/>
      <c r="C150" s="23"/>
      <c r="D150" s="23"/>
      <c r="E150" s="23"/>
      <c r="F150" s="23"/>
      <c r="G150" s="23"/>
      <c r="H150" s="23"/>
    </row>
    <row r="151" spans="1:8" ht="16.5">
      <c r="A151" s="67"/>
      <c r="B151" s="23"/>
      <c r="C151" s="23"/>
      <c r="D151" s="23"/>
      <c r="E151" s="23"/>
      <c r="F151" s="23"/>
      <c r="G151" s="23"/>
      <c r="H151" s="23"/>
    </row>
    <row r="152" spans="1:8" ht="16.5">
      <c r="A152" s="67" t="s">
        <v>241</v>
      </c>
      <c r="B152" s="23"/>
      <c r="C152" s="23"/>
      <c r="D152" s="23"/>
      <c r="E152" s="23"/>
      <c r="F152" s="67" t="s">
        <v>242</v>
      </c>
      <c r="G152" s="23"/>
      <c r="H152" s="23"/>
    </row>
    <row r="153" spans="1:8" ht="15">
      <c r="A153" s="68"/>
      <c r="B153" s="68"/>
      <c r="C153" s="68"/>
      <c r="D153" s="68"/>
      <c r="E153" s="68"/>
      <c r="F153" s="68"/>
      <c r="G153" s="68"/>
      <c r="H153" s="68"/>
    </row>
    <row r="156" ht="54" customHeight="1"/>
    <row r="158" spans="1:8" ht="16.5">
      <c r="A158" s="69"/>
      <c r="B158" s="70"/>
      <c r="C158" s="71"/>
      <c r="D158" s="72"/>
      <c r="E158" s="73"/>
      <c r="F158" s="73"/>
      <c r="G158" s="74"/>
      <c r="H158" s="74"/>
    </row>
    <row r="159" spans="1:8" ht="16.5">
      <c r="A159" s="75"/>
      <c r="B159" s="76"/>
      <c r="C159" s="71"/>
      <c r="D159" s="76"/>
      <c r="E159" s="76"/>
      <c r="F159" s="73"/>
      <c r="G159" s="74"/>
      <c r="H159" s="74"/>
    </row>
    <row r="160" spans="1:8" ht="16.5">
      <c r="A160" s="69"/>
      <c r="B160" s="70"/>
      <c r="C160" s="71"/>
      <c r="D160" s="72"/>
      <c r="E160" s="72"/>
      <c r="F160" s="73"/>
      <c r="G160" s="74"/>
      <c r="H160" s="74"/>
    </row>
    <row r="161" spans="1:8" ht="16.5">
      <c r="A161" s="75"/>
      <c r="B161" s="70"/>
      <c r="C161" s="71"/>
      <c r="D161" s="76"/>
      <c r="E161" s="76"/>
      <c r="F161" s="76"/>
      <c r="G161" s="74"/>
      <c r="H161" s="74"/>
    </row>
  </sheetData>
  <sheetProtection selectLockedCells="1" selectUnlockedCells="1"/>
  <mergeCells count="6">
    <mergeCell ref="F8:G8"/>
    <mergeCell ref="D2:H2"/>
    <mergeCell ref="A3:H3"/>
    <mergeCell ref="A6:G6"/>
    <mergeCell ref="A7:G7"/>
    <mergeCell ref="A4:H4"/>
  </mergeCells>
  <printOptions/>
  <pageMargins left="0.6701388888888888" right="0.24027777777777778" top="0.3798611111111111" bottom="0.2902777777777778" header="0.5118055555555555" footer="0.5118055555555555"/>
  <pageSetup horizontalDpi="300" verticalDpi="300" orientation="portrait" paperSize="9" scale="76" r:id="rId1"/>
  <rowBreaks count="5" manualBreakCount="5">
    <brk id="34" max="255" man="1"/>
    <brk id="60" max="255" man="1"/>
    <brk id="100" max="7" man="1"/>
    <brk id="136" max="7" man="1"/>
    <brk id="1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65"/>
  <sheetViews>
    <sheetView view="pageBreakPreview" zoomScaleSheetLayoutView="100" zoomScalePageLayoutView="0" workbookViewId="0" topLeftCell="A115">
      <selection activeCell="I133" sqref="I133"/>
    </sheetView>
  </sheetViews>
  <sheetFormatPr defaultColWidth="9.140625" defaultRowHeight="12.75"/>
  <cols>
    <col min="1" max="1" width="68.7109375" style="0" customWidth="1"/>
    <col min="2" max="2" width="5.57421875" style="0" customWidth="1"/>
    <col min="3" max="3" width="6.00390625" style="0" customWidth="1"/>
    <col min="4" max="4" width="10.57421875" style="0" customWidth="1"/>
    <col min="5" max="5" width="6.28125" style="0" customWidth="1"/>
    <col min="6" max="6" width="12.28125" style="0" customWidth="1"/>
  </cols>
  <sheetData>
    <row r="1" spans="1:6" ht="18">
      <c r="A1" s="22"/>
      <c r="B1" s="23"/>
      <c r="C1" s="158" t="s">
        <v>74</v>
      </c>
      <c r="D1" s="158"/>
      <c r="E1" s="158">
        <v>6</v>
      </c>
      <c r="F1" s="158"/>
    </row>
    <row r="2" spans="1:6" ht="18">
      <c r="A2" s="22"/>
      <c r="B2" s="23"/>
      <c r="C2" s="257" t="s">
        <v>75</v>
      </c>
      <c r="D2" s="257"/>
      <c r="E2" s="257"/>
      <c r="F2" s="257"/>
    </row>
    <row r="3" spans="1:6" ht="16.5">
      <c r="A3" s="257" t="s">
        <v>2</v>
      </c>
      <c r="B3" s="257"/>
      <c r="C3" s="257"/>
      <c r="D3" s="257"/>
      <c r="E3" s="257"/>
      <c r="F3" s="257"/>
    </row>
    <row r="4" spans="1:6" ht="18" customHeight="1">
      <c r="A4" s="257" t="str">
        <f>'Прил. 1(16)'!A4:C4</f>
        <v>                                                                                                                                        от 16 ноября 2015 г. №14     .</v>
      </c>
      <c r="B4" s="257"/>
      <c r="C4" s="257"/>
      <c r="D4" s="257"/>
      <c r="E4" s="257"/>
      <c r="F4" s="257"/>
    </row>
    <row r="5" spans="1:6" ht="12" customHeight="1">
      <c r="A5" s="24"/>
      <c r="B5" s="22"/>
      <c r="C5" s="22"/>
      <c r="D5" s="22"/>
      <c r="E5" s="22"/>
      <c r="F5" s="22"/>
    </row>
    <row r="6" spans="1:6" ht="16.5">
      <c r="A6" s="255" t="s">
        <v>76</v>
      </c>
      <c r="B6" s="255"/>
      <c r="C6" s="255"/>
      <c r="D6" s="255"/>
      <c r="E6" s="255"/>
      <c r="F6" s="255"/>
    </row>
    <row r="7" spans="1:8" ht="17.25" customHeight="1">
      <c r="A7" s="255" t="s">
        <v>421</v>
      </c>
      <c r="B7" s="255"/>
      <c r="C7" s="255"/>
      <c r="D7" s="255"/>
      <c r="E7" s="255"/>
      <c r="F7" s="255"/>
      <c r="H7" s="159"/>
    </row>
    <row r="8" spans="1:6" ht="16.5" customHeight="1">
      <c r="A8" s="23"/>
      <c r="B8" s="23"/>
      <c r="C8" s="23"/>
      <c r="D8" s="23"/>
      <c r="E8" s="256" t="s">
        <v>78</v>
      </c>
      <c r="F8" s="256"/>
    </row>
    <row r="9" spans="1:6" ht="33">
      <c r="A9" s="25" t="s">
        <v>79</v>
      </c>
      <c r="B9" s="25" t="s">
        <v>81</v>
      </c>
      <c r="C9" s="25" t="s">
        <v>82</v>
      </c>
      <c r="D9" s="25" t="s">
        <v>83</v>
      </c>
      <c r="E9" s="25" t="s">
        <v>84</v>
      </c>
      <c r="F9" s="25" t="s">
        <v>85</v>
      </c>
    </row>
    <row r="10" spans="1:6" ht="16.5">
      <c r="A10" s="25" t="s">
        <v>86</v>
      </c>
      <c r="B10" s="25" t="s">
        <v>88</v>
      </c>
      <c r="C10" s="25" t="s">
        <v>89</v>
      </c>
      <c r="D10" s="25" t="s">
        <v>90</v>
      </c>
      <c r="E10" s="25" t="s">
        <v>91</v>
      </c>
      <c r="F10" s="25">
        <v>1</v>
      </c>
    </row>
    <row r="11" spans="1:9" ht="16.5">
      <c r="A11" s="26" t="s">
        <v>92</v>
      </c>
      <c r="B11" s="28" t="s">
        <v>93</v>
      </c>
      <c r="C11" s="28"/>
      <c r="D11" s="28"/>
      <c r="E11" s="28"/>
      <c r="F11" s="29">
        <f>F12+F17+F22+F32+F37+F29</f>
        <v>7359</v>
      </c>
      <c r="I11" s="6">
        <f>F12+F17+F22+F129</f>
        <v>5584</v>
      </c>
    </row>
    <row r="12" spans="1:8" ht="33.75" customHeight="1">
      <c r="A12" s="26" t="s">
        <v>94</v>
      </c>
      <c r="B12" s="28" t="s">
        <v>93</v>
      </c>
      <c r="C12" s="28" t="s">
        <v>95</v>
      </c>
      <c r="D12" s="28"/>
      <c r="E12" s="28"/>
      <c r="F12" s="29">
        <f>F13</f>
        <v>1120</v>
      </c>
      <c r="H12" s="6">
        <f>F12+F17+F22</f>
        <v>5404</v>
      </c>
    </row>
    <row r="13" spans="1:6" ht="49.5" customHeight="1">
      <c r="A13" s="30" t="s">
        <v>96</v>
      </c>
      <c r="B13" s="31" t="s">
        <v>93</v>
      </c>
      <c r="C13" s="31" t="s">
        <v>95</v>
      </c>
      <c r="D13" s="31" t="s">
        <v>97</v>
      </c>
      <c r="E13" s="31"/>
      <c r="F13" s="32">
        <f>F14</f>
        <v>1120</v>
      </c>
    </row>
    <row r="14" spans="1:6" ht="49.5">
      <c r="A14" s="30" t="s">
        <v>98</v>
      </c>
      <c r="B14" s="31" t="s">
        <v>93</v>
      </c>
      <c r="C14" s="31" t="s">
        <v>95</v>
      </c>
      <c r="D14" s="31" t="s">
        <v>99</v>
      </c>
      <c r="E14" s="31"/>
      <c r="F14" s="32">
        <f>F15</f>
        <v>1120</v>
      </c>
    </row>
    <row r="15" spans="1:6" ht="16.5">
      <c r="A15" s="30" t="s">
        <v>100</v>
      </c>
      <c r="B15" s="31" t="s">
        <v>93</v>
      </c>
      <c r="C15" s="31" t="s">
        <v>95</v>
      </c>
      <c r="D15" s="31" t="s">
        <v>101</v>
      </c>
      <c r="E15" s="31"/>
      <c r="F15" s="32">
        <f>F16</f>
        <v>1120</v>
      </c>
    </row>
    <row r="16" spans="1:6" ht="32.25" customHeight="1">
      <c r="A16" s="30" t="s">
        <v>102</v>
      </c>
      <c r="B16" s="31" t="s">
        <v>93</v>
      </c>
      <c r="C16" s="31" t="s">
        <v>95</v>
      </c>
      <c r="D16" s="31" t="s">
        <v>101</v>
      </c>
      <c r="E16" s="31" t="s">
        <v>422</v>
      </c>
      <c r="F16" s="32">
        <v>1120</v>
      </c>
    </row>
    <row r="17" spans="1:6" ht="50.25" customHeight="1">
      <c r="A17" s="26" t="s">
        <v>103</v>
      </c>
      <c r="B17" s="28" t="s">
        <v>93</v>
      </c>
      <c r="C17" s="28" t="s">
        <v>104</v>
      </c>
      <c r="D17" s="28"/>
      <c r="E17" s="28"/>
      <c r="F17" s="29">
        <f>F18</f>
        <v>590</v>
      </c>
    </row>
    <row r="18" spans="1:6" ht="51" customHeight="1">
      <c r="A18" s="30" t="s">
        <v>96</v>
      </c>
      <c r="B18" s="31" t="s">
        <v>93</v>
      </c>
      <c r="C18" s="31" t="s">
        <v>104</v>
      </c>
      <c r="D18" s="31" t="s">
        <v>97</v>
      </c>
      <c r="E18" s="31"/>
      <c r="F18" s="32">
        <f>F19</f>
        <v>590</v>
      </c>
    </row>
    <row r="19" spans="1:6" ht="49.5" customHeight="1">
      <c r="A19" s="30" t="s">
        <v>98</v>
      </c>
      <c r="B19" s="31" t="s">
        <v>93</v>
      </c>
      <c r="C19" s="31" t="s">
        <v>104</v>
      </c>
      <c r="D19" s="31" t="s">
        <v>99</v>
      </c>
      <c r="E19" s="31"/>
      <c r="F19" s="32">
        <f>F20</f>
        <v>590</v>
      </c>
    </row>
    <row r="20" spans="1:6" ht="21.75" customHeight="1">
      <c r="A20" s="30" t="s">
        <v>105</v>
      </c>
      <c r="B20" s="31" t="s">
        <v>93</v>
      </c>
      <c r="C20" s="31" t="s">
        <v>104</v>
      </c>
      <c r="D20" s="31" t="s">
        <v>101</v>
      </c>
      <c r="E20" s="31"/>
      <c r="F20" s="32">
        <f>F21</f>
        <v>590</v>
      </c>
    </row>
    <row r="21" spans="1:6" ht="33" customHeight="1">
      <c r="A21" s="30" t="s">
        <v>102</v>
      </c>
      <c r="B21" s="31" t="s">
        <v>93</v>
      </c>
      <c r="C21" s="31" t="s">
        <v>104</v>
      </c>
      <c r="D21" s="31" t="s">
        <v>101</v>
      </c>
      <c r="E21" s="31" t="s">
        <v>422</v>
      </c>
      <c r="F21" s="32">
        <v>590</v>
      </c>
    </row>
    <row r="22" spans="1:6" ht="51.75" customHeight="1">
      <c r="A22" s="26" t="s">
        <v>106</v>
      </c>
      <c r="B22" s="28" t="s">
        <v>93</v>
      </c>
      <c r="C22" s="28" t="s">
        <v>107</v>
      </c>
      <c r="D22" s="28"/>
      <c r="E22" s="28"/>
      <c r="F22" s="29">
        <f>F23</f>
        <v>3694</v>
      </c>
    </row>
    <row r="23" spans="1:6" ht="49.5" customHeight="1">
      <c r="A23" s="30" t="s">
        <v>96</v>
      </c>
      <c r="B23" s="31" t="s">
        <v>93</v>
      </c>
      <c r="C23" s="31" t="s">
        <v>107</v>
      </c>
      <c r="D23" s="31" t="s">
        <v>97</v>
      </c>
      <c r="E23" s="28"/>
      <c r="F23" s="32">
        <f>F24</f>
        <v>3694</v>
      </c>
    </row>
    <row r="24" spans="1:6" ht="48" customHeight="1">
      <c r="A24" s="30" t="s">
        <v>98</v>
      </c>
      <c r="B24" s="31" t="s">
        <v>93</v>
      </c>
      <c r="C24" s="31" t="s">
        <v>107</v>
      </c>
      <c r="D24" s="31" t="s">
        <v>99</v>
      </c>
      <c r="E24" s="28"/>
      <c r="F24" s="32">
        <f>F25</f>
        <v>3694</v>
      </c>
    </row>
    <row r="25" spans="1:6" ht="15.75" customHeight="1">
      <c r="A25" s="30" t="s">
        <v>108</v>
      </c>
      <c r="B25" s="31" t="s">
        <v>93</v>
      </c>
      <c r="C25" s="31" t="s">
        <v>107</v>
      </c>
      <c r="D25" s="31" t="s">
        <v>101</v>
      </c>
      <c r="F25" s="32">
        <f>F27+F26+F28</f>
        <v>3694</v>
      </c>
    </row>
    <row r="26" spans="1:6" ht="36" customHeight="1">
      <c r="A26" s="54" t="s">
        <v>102</v>
      </c>
      <c r="B26" s="31" t="s">
        <v>93</v>
      </c>
      <c r="C26" s="31" t="s">
        <v>107</v>
      </c>
      <c r="D26" s="31" t="s">
        <v>101</v>
      </c>
      <c r="E26" s="31" t="s">
        <v>422</v>
      </c>
      <c r="F26" s="32">
        <v>2641.5</v>
      </c>
    </row>
    <row r="27" spans="1:6" ht="32.25" customHeight="1">
      <c r="A27" s="171" t="s">
        <v>109</v>
      </c>
      <c r="B27" s="31" t="s">
        <v>93</v>
      </c>
      <c r="C27" s="31" t="s">
        <v>107</v>
      </c>
      <c r="D27" s="31" t="s">
        <v>101</v>
      </c>
      <c r="E27" s="31" t="s">
        <v>423</v>
      </c>
      <c r="F27" s="32">
        <f>1002.4+36.6</f>
        <v>1039</v>
      </c>
    </row>
    <row r="28" spans="1:6" ht="18" customHeight="1">
      <c r="A28" s="172" t="s">
        <v>111</v>
      </c>
      <c r="B28" s="31" t="s">
        <v>93</v>
      </c>
      <c r="C28" s="31" t="s">
        <v>107</v>
      </c>
      <c r="D28" s="31" t="s">
        <v>101</v>
      </c>
      <c r="E28" s="31" t="s">
        <v>427</v>
      </c>
      <c r="F28" s="32">
        <v>13.5</v>
      </c>
    </row>
    <row r="29" spans="1:6" ht="18" customHeight="1" hidden="1">
      <c r="A29" s="157"/>
      <c r="B29" s="28"/>
      <c r="C29" s="28"/>
      <c r="D29" s="31"/>
      <c r="E29" s="31"/>
      <c r="F29" s="32"/>
    </row>
    <row r="30" spans="1:6" ht="18" customHeight="1" hidden="1">
      <c r="A30" s="166"/>
      <c r="B30" s="31"/>
      <c r="C30" s="31"/>
      <c r="D30" s="31"/>
      <c r="E30" s="31"/>
      <c r="F30" s="32"/>
    </row>
    <row r="31" spans="1:6" ht="18" customHeight="1" hidden="1">
      <c r="A31" s="166"/>
      <c r="B31" s="31"/>
      <c r="C31" s="31"/>
      <c r="D31" s="31"/>
      <c r="E31" s="31"/>
      <c r="F31" s="32"/>
    </row>
    <row r="32" spans="1:6" ht="16.5">
      <c r="A32" s="26" t="s">
        <v>112</v>
      </c>
      <c r="B32" s="28" t="s">
        <v>93</v>
      </c>
      <c r="C32" s="28" t="s">
        <v>113</v>
      </c>
      <c r="D32" s="28"/>
      <c r="E32" s="28"/>
      <c r="F32" s="29">
        <f>F36</f>
        <v>95</v>
      </c>
    </row>
    <row r="33" spans="1:6" ht="49.5" customHeight="1">
      <c r="A33" s="30" t="s">
        <v>96</v>
      </c>
      <c r="B33" s="31" t="s">
        <v>93</v>
      </c>
      <c r="C33" s="31" t="s">
        <v>113</v>
      </c>
      <c r="D33" s="31" t="s">
        <v>97</v>
      </c>
      <c r="E33" s="28"/>
      <c r="F33" s="32">
        <f>F36</f>
        <v>95</v>
      </c>
    </row>
    <row r="34" spans="1:6" ht="50.25" customHeight="1">
      <c r="A34" s="30" t="s">
        <v>98</v>
      </c>
      <c r="B34" s="31" t="s">
        <v>93</v>
      </c>
      <c r="C34" s="31" t="s">
        <v>113</v>
      </c>
      <c r="D34" s="31" t="s">
        <v>99</v>
      </c>
      <c r="E34" s="28"/>
      <c r="F34" s="32">
        <f>F36</f>
        <v>95</v>
      </c>
    </row>
    <row r="35" spans="1:6" ht="15.75" customHeight="1">
      <c r="A35" s="30" t="s">
        <v>114</v>
      </c>
      <c r="B35" s="31" t="s">
        <v>93</v>
      </c>
      <c r="C35" s="31" t="s">
        <v>113</v>
      </c>
      <c r="D35" s="31" t="s">
        <v>115</v>
      </c>
      <c r="F35" s="32">
        <f>F34</f>
        <v>95</v>
      </c>
    </row>
    <row r="36" spans="1:6" ht="16.5" customHeight="1">
      <c r="A36" s="33" t="s">
        <v>116</v>
      </c>
      <c r="B36" s="31" t="s">
        <v>93</v>
      </c>
      <c r="C36" s="31" t="s">
        <v>113</v>
      </c>
      <c r="D36" s="31" t="s">
        <v>117</v>
      </c>
      <c r="E36" s="31" t="s">
        <v>118</v>
      </c>
      <c r="F36" s="32">
        <v>95</v>
      </c>
    </row>
    <row r="37" spans="1:6" ht="16.5">
      <c r="A37" s="26" t="s">
        <v>119</v>
      </c>
      <c r="B37" s="31" t="s">
        <v>93</v>
      </c>
      <c r="C37" s="28" t="s">
        <v>120</v>
      </c>
      <c r="D37" s="28"/>
      <c r="E37" s="28"/>
      <c r="F37" s="34">
        <f>F38+F41</f>
        <v>1860</v>
      </c>
    </row>
    <row r="38" spans="1:6" ht="49.5">
      <c r="A38" s="30" t="s">
        <v>121</v>
      </c>
      <c r="B38" s="31" t="s">
        <v>93</v>
      </c>
      <c r="C38" s="31" t="s">
        <v>120</v>
      </c>
      <c r="D38" s="31" t="s">
        <v>122</v>
      </c>
      <c r="E38" s="28"/>
      <c r="F38" s="35">
        <f>F39</f>
        <v>70</v>
      </c>
    </row>
    <row r="39" spans="1:6" ht="33">
      <c r="A39" s="30" t="s">
        <v>123</v>
      </c>
      <c r="B39" s="31" t="s">
        <v>93</v>
      </c>
      <c r="C39" s="31" t="s">
        <v>120</v>
      </c>
      <c r="D39" s="31" t="s">
        <v>124</v>
      </c>
      <c r="E39" s="28"/>
      <c r="F39" s="35">
        <f>F40</f>
        <v>70</v>
      </c>
    </row>
    <row r="40" spans="1:6" ht="33" customHeight="1">
      <c r="A40" s="33" t="s">
        <v>109</v>
      </c>
      <c r="B40" s="31" t="s">
        <v>93</v>
      </c>
      <c r="C40" s="31" t="s">
        <v>120</v>
      </c>
      <c r="D40" s="31" t="s">
        <v>124</v>
      </c>
      <c r="E40" s="31" t="s">
        <v>423</v>
      </c>
      <c r="F40" s="35">
        <v>70</v>
      </c>
    </row>
    <row r="41" spans="1:6" ht="49.5" customHeight="1">
      <c r="A41" s="30" t="s">
        <v>96</v>
      </c>
      <c r="B41" s="31" t="s">
        <v>93</v>
      </c>
      <c r="C41" s="31" t="s">
        <v>120</v>
      </c>
      <c r="D41" s="31" t="s">
        <v>97</v>
      </c>
      <c r="E41" s="28"/>
      <c r="F41" s="32">
        <f>F42</f>
        <v>1790</v>
      </c>
    </row>
    <row r="42" spans="1:6" ht="48.75" customHeight="1">
      <c r="A42" s="30" t="s">
        <v>98</v>
      </c>
      <c r="B42" s="31" t="s">
        <v>93</v>
      </c>
      <c r="C42" s="31" t="s">
        <v>120</v>
      </c>
      <c r="D42" s="31" t="s">
        <v>99</v>
      </c>
      <c r="E42" s="28"/>
      <c r="F42" s="32">
        <f>F43</f>
        <v>1790</v>
      </c>
    </row>
    <row r="43" spans="1:6" ht="15.75" customHeight="1">
      <c r="A43" s="30" t="s">
        <v>125</v>
      </c>
      <c r="B43" s="31" t="s">
        <v>93</v>
      </c>
      <c r="C43" s="31" t="s">
        <v>120</v>
      </c>
      <c r="D43" s="31" t="s">
        <v>101</v>
      </c>
      <c r="F43" s="32">
        <f>F45+F44</f>
        <v>1790</v>
      </c>
    </row>
    <row r="44" spans="1:6" ht="36" customHeight="1">
      <c r="A44" s="30" t="s">
        <v>102</v>
      </c>
      <c r="B44" s="31" t="s">
        <v>93</v>
      </c>
      <c r="C44" s="31" t="s">
        <v>120</v>
      </c>
      <c r="D44" s="31" t="s">
        <v>101</v>
      </c>
      <c r="E44" s="31" t="s">
        <v>422</v>
      </c>
      <c r="F44" s="32">
        <v>1439</v>
      </c>
    </row>
    <row r="45" spans="1:6" ht="35.25" customHeight="1">
      <c r="A45" s="33" t="s">
        <v>109</v>
      </c>
      <c r="B45" s="31" t="s">
        <v>93</v>
      </c>
      <c r="C45" s="31" t="s">
        <v>120</v>
      </c>
      <c r="D45" s="31" t="s">
        <v>101</v>
      </c>
      <c r="E45" s="31" t="s">
        <v>423</v>
      </c>
      <c r="F45" s="32">
        <v>351</v>
      </c>
    </row>
    <row r="46" spans="1:6" ht="16.5">
      <c r="A46" s="26" t="s">
        <v>126</v>
      </c>
      <c r="B46" s="28" t="s">
        <v>95</v>
      </c>
      <c r="C46" s="28"/>
      <c r="D46" s="28"/>
      <c r="E46" s="28"/>
      <c r="F46" s="29">
        <f>F47</f>
        <v>187</v>
      </c>
    </row>
    <row r="47" spans="1:6" ht="17.25" customHeight="1">
      <c r="A47" s="30" t="s">
        <v>127</v>
      </c>
      <c r="B47" s="31" t="s">
        <v>95</v>
      </c>
      <c r="C47" s="31" t="s">
        <v>104</v>
      </c>
      <c r="D47" s="31"/>
      <c r="E47" s="31"/>
      <c r="F47" s="32">
        <f>F48</f>
        <v>187</v>
      </c>
    </row>
    <row r="48" spans="1:6" ht="49.5" customHeight="1">
      <c r="A48" s="30" t="s">
        <v>96</v>
      </c>
      <c r="B48" s="31" t="s">
        <v>95</v>
      </c>
      <c r="C48" s="31" t="s">
        <v>104</v>
      </c>
      <c r="D48" s="31" t="s">
        <v>97</v>
      </c>
      <c r="E48" s="28"/>
      <c r="F48" s="32">
        <f>F49</f>
        <v>187</v>
      </c>
    </row>
    <row r="49" spans="1:6" ht="49.5" customHeight="1">
      <c r="A49" s="30" t="s">
        <v>98</v>
      </c>
      <c r="B49" s="31" t="s">
        <v>95</v>
      </c>
      <c r="C49" s="31" t="s">
        <v>104</v>
      </c>
      <c r="D49" s="31" t="s">
        <v>99</v>
      </c>
      <c r="E49" s="28"/>
      <c r="F49" s="32">
        <f>F50</f>
        <v>187</v>
      </c>
    </row>
    <row r="50" spans="1:6" ht="33" customHeight="1">
      <c r="A50" s="30" t="s">
        <v>128</v>
      </c>
      <c r="B50" s="31" t="s">
        <v>95</v>
      </c>
      <c r="C50" s="31" t="s">
        <v>104</v>
      </c>
      <c r="D50" s="31" t="s">
        <v>129</v>
      </c>
      <c r="F50" s="32">
        <f>F51</f>
        <v>187</v>
      </c>
    </row>
    <row r="51" spans="1:6" ht="34.5" customHeight="1">
      <c r="A51" s="30" t="s">
        <v>102</v>
      </c>
      <c r="B51" s="31" t="s">
        <v>95</v>
      </c>
      <c r="C51" s="31" t="s">
        <v>104</v>
      </c>
      <c r="D51" s="31" t="s">
        <v>129</v>
      </c>
      <c r="E51" s="31" t="s">
        <v>422</v>
      </c>
      <c r="F51" s="32">
        <v>187</v>
      </c>
    </row>
    <row r="52" spans="1:6" ht="33.75" customHeight="1">
      <c r="A52" s="26" t="s">
        <v>130</v>
      </c>
      <c r="B52" s="28" t="s">
        <v>104</v>
      </c>
      <c r="C52" s="28"/>
      <c r="D52" s="28"/>
      <c r="E52" s="28"/>
      <c r="F52" s="34">
        <f>F53+F57</f>
        <v>208</v>
      </c>
    </row>
    <row r="53" spans="1:6" ht="36.75" customHeight="1">
      <c r="A53" s="36" t="s">
        <v>411</v>
      </c>
      <c r="B53" s="28" t="s">
        <v>104</v>
      </c>
      <c r="C53" s="28" t="s">
        <v>131</v>
      </c>
      <c r="D53" s="28"/>
      <c r="E53" s="28"/>
      <c r="F53" s="34">
        <f>F54</f>
        <v>50</v>
      </c>
    </row>
    <row r="54" spans="1:6" ht="66" customHeight="1">
      <c r="A54" s="37" t="s">
        <v>132</v>
      </c>
      <c r="B54" s="31" t="s">
        <v>104</v>
      </c>
      <c r="C54" s="31" t="s">
        <v>131</v>
      </c>
      <c r="D54" s="38" t="s">
        <v>133</v>
      </c>
      <c r="E54" s="38"/>
      <c r="F54" s="32">
        <f>F55</f>
        <v>50</v>
      </c>
    </row>
    <row r="55" spans="1:6" ht="49.5">
      <c r="A55" s="39" t="s">
        <v>134</v>
      </c>
      <c r="B55" s="31" t="s">
        <v>104</v>
      </c>
      <c r="C55" s="41" t="s">
        <v>131</v>
      </c>
      <c r="D55" s="42">
        <v>9204400</v>
      </c>
      <c r="E55" s="43"/>
      <c r="F55" s="44">
        <f>F56</f>
        <v>50</v>
      </c>
    </row>
    <row r="56" spans="1:6" ht="33" customHeight="1">
      <c r="A56" s="39" t="s">
        <v>109</v>
      </c>
      <c r="B56" s="31" t="s">
        <v>104</v>
      </c>
      <c r="C56" s="41" t="s">
        <v>131</v>
      </c>
      <c r="D56" s="42">
        <v>9204400</v>
      </c>
      <c r="E56" s="42">
        <v>244</v>
      </c>
      <c r="F56" s="44">
        <v>50</v>
      </c>
    </row>
    <row r="57" spans="1:6" ht="18" customHeight="1">
      <c r="A57" s="45" t="s">
        <v>135</v>
      </c>
      <c r="B57" s="28" t="s">
        <v>104</v>
      </c>
      <c r="C57" s="28" t="s">
        <v>136</v>
      </c>
      <c r="D57" s="46"/>
      <c r="E57" s="46"/>
      <c r="F57" s="29">
        <f>F58+F62</f>
        <v>158</v>
      </c>
    </row>
    <row r="58" spans="1:6" ht="66" customHeight="1">
      <c r="A58" s="37" t="s">
        <v>137</v>
      </c>
      <c r="B58" s="31" t="s">
        <v>104</v>
      </c>
      <c r="C58" s="31" t="s">
        <v>136</v>
      </c>
      <c r="D58" s="38" t="s">
        <v>133</v>
      </c>
      <c r="E58" s="38"/>
      <c r="F58" s="47">
        <f>F60</f>
        <v>115</v>
      </c>
    </row>
    <row r="59" spans="1:6" ht="32.25" customHeight="1">
      <c r="A59" s="48" t="s">
        <v>138</v>
      </c>
      <c r="B59" s="31" t="s">
        <v>104</v>
      </c>
      <c r="C59" s="31" t="s">
        <v>136</v>
      </c>
      <c r="D59" s="38" t="s">
        <v>139</v>
      </c>
      <c r="E59" s="38"/>
      <c r="F59" s="47">
        <f>F61</f>
        <v>115</v>
      </c>
    </row>
    <row r="60" spans="1:6" ht="49.5">
      <c r="A60" s="39" t="s">
        <v>134</v>
      </c>
      <c r="B60" s="31" t="s">
        <v>104</v>
      </c>
      <c r="C60" s="41" t="s">
        <v>136</v>
      </c>
      <c r="D60" s="42">
        <v>9214500</v>
      </c>
      <c r="E60" s="43"/>
      <c r="F60" s="44">
        <f>F61</f>
        <v>115</v>
      </c>
    </row>
    <row r="61" spans="1:6" ht="33" customHeight="1">
      <c r="A61" s="39" t="s">
        <v>109</v>
      </c>
      <c r="B61" s="31" t="s">
        <v>104</v>
      </c>
      <c r="C61" s="41" t="s">
        <v>136</v>
      </c>
      <c r="D61" s="42">
        <v>9214500</v>
      </c>
      <c r="E61" s="42">
        <v>244</v>
      </c>
      <c r="F61" s="44">
        <v>115</v>
      </c>
    </row>
    <row r="62" spans="1:6" ht="33" customHeight="1">
      <c r="A62" s="48" t="s">
        <v>140</v>
      </c>
      <c r="B62" s="31" t="s">
        <v>104</v>
      </c>
      <c r="C62" s="31" t="s">
        <v>136</v>
      </c>
      <c r="D62" s="38" t="s">
        <v>141</v>
      </c>
      <c r="E62" s="38"/>
      <c r="F62" s="47">
        <f>F64</f>
        <v>43</v>
      </c>
    </row>
    <row r="63" spans="1:6" ht="48.75" customHeight="1">
      <c r="A63" s="39" t="s">
        <v>134</v>
      </c>
      <c r="B63" s="31" t="s">
        <v>104</v>
      </c>
      <c r="C63" s="41" t="s">
        <v>136</v>
      </c>
      <c r="D63" s="42">
        <v>9224500</v>
      </c>
      <c r="E63" s="43"/>
      <c r="F63" s="44">
        <f>F64</f>
        <v>43</v>
      </c>
    </row>
    <row r="64" spans="1:6" ht="33.75" customHeight="1">
      <c r="A64" s="39" t="s">
        <v>109</v>
      </c>
      <c r="B64" s="31" t="s">
        <v>104</v>
      </c>
      <c r="C64" s="41" t="s">
        <v>136</v>
      </c>
      <c r="D64" s="42">
        <v>9224500</v>
      </c>
      <c r="E64" s="42">
        <v>244</v>
      </c>
      <c r="F64" s="44">
        <v>43</v>
      </c>
    </row>
    <row r="65" spans="1:6" ht="17.25" customHeight="1">
      <c r="A65" s="49" t="s">
        <v>142</v>
      </c>
      <c r="B65" s="51" t="s">
        <v>107</v>
      </c>
      <c r="C65" s="38"/>
      <c r="D65" s="31"/>
      <c r="E65" s="31"/>
      <c r="F65" s="29">
        <f>F66+F74</f>
        <v>2420.9</v>
      </c>
    </row>
    <row r="66" spans="1:6" ht="15" customHeight="1">
      <c r="A66" s="49" t="s">
        <v>143</v>
      </c>
      <c r="B66" s="53" t="s">
        <v>107</v>
      </c>
      <c r="C66" s="38" t="s">
        <v>131</v>
      </c>
      <c r="D66" s="53"/>
      <c r="E66" s="31"/>
      <c r="F66" s="29">
        <f>F67+F71</f>
        <v>2070.9</v>
      </c>
    </row>
    <row r="67" spans="1:6" ht="31.5" customHeight="1">
      <c r="A67" s="30" t="s">
        <v>144</v>
      </c>
      <c r="B67" s="53" t="s">
        <v>107</v>
      </c>
      <c r="C67" s="38" t="s">
        <v>131</v>
      </c>
      <c r="D67" s="53" t="s">
        <v>145</v>
      </c>
      <c r="E67" s="31"/>
      <c r="F67" s="29">
        <f>F68</f>
        <v>500</v>
      </c>
    </row>
    <row r="68" spans="1:6" ht="16.5">
      <c r="A68" s="30" t="s">
        <v>146</v>
      </c>
      <c r="B68" s="31" t="s">
        <v>107</v>
      </c>
      <c r="C68" s="31" t="s">
        <v>131</v>
      </c>
      <c r="D68" s="31" t="s">
        <v>147</v>
      </c>
      <c r="E68" s="31"/>
      <c r="F68" s="32">
        <f>F69</f>
        <v>500</v>
      </c>
    </row>
    <row r="69" spans="1:6" ht="37.5" customHeight="1">
      <c r="A69" s="39" t="s">
        <v>109</v>
      </c>
      <c r="B69" s="31" t="s">
        <v>107</v>
      </c>
      <c r="C69" s="31" t="s">
        <v>131</v>
      </c>
      <c r="D69" s="31" t="s">
        <v>147</v>
      </c>
      <c r="E69" s="31" t="s">
        <v>423</v>
      </c>
      <c r="F69" s="32">
        <f>500</f>
        <v>500</v>
      </c>
    </row>
    <row r="70" spans="1:6" s="79" customFormat="1" ht="51" customHeight="1">
      <c r="A70" s="231" t="s">
        <v>444</v>
      </c>
      <c r="B70" s="31" t="s">
        <v>107</v>
      </c>
      <c r="C70" s="31" t="s">
        <v>131</v>
      </c>
      <c r="D70" s="31" t="s">
        <v>445</v>
      </c>
      <c r="E70" s="31"/>
      <c r="F70" s="32">
        <f>F71</f>
        <v>1570.9</v>
      </c>
    </row>
    <row r="71" spans="1:6" s="79" customFormat="1" ht="18.75" customHeight="1">
      <c r="A71" s="231" t="s">
        <v>446</v>
      </c>
      <c r="B71" s="31" t="s">
        <v>107</v>
      </c>
      <c r="C71" s="31" t="s">
        <v>131</v>
      </c>
      <c r="D71" s="31" t="s">
        <v>447</v>
      </c>
      <c r="E71" s="31"/>
      <c r="F71" s="32">
        <f>F72</f>
        <v>1570.9</v>
      </c>
    </row>
    <row r="72" spans="1:6" s="79" customFormat="1" ht="31.5" customHeight="1">
      <c r="A72" s="231" t="s">
        <v>448</v>
      </c>
      <c r="B72" s="31" t="s">
        <v>107</v>
      </c>
      <c r="C72" s="31" t="s">
        <v>131</v>
      </c>
      <c r="D72" s="31" t="s">
        <v>447</v>
      </c>
      <c r="E72" s="31" t="s">
        <v>423</v>
      </c>
      <c r="F72" s="32">
        <v>1570.9</v>
      </c>
    </row>
    <row r="73" ht="12.75" hidden="1"/>
    <row r="74" spans="1:6" ht="16.5" customHeight="1">
      <c r="A74" s="54" t="s">
        <v>148</v>
      </c>
      <c r="B74" s="28" t="s">
        <v>107</v>
      </c>
      <c r="C74" s="27">
        <v>12</v>
      </c>
      <c r="D74" s="53"/>
      <c r="E74" s="31"/>
      <c r="F74" s="29">
        <f>F77+F81+F83+F86</f>
        <v>350</v>
      </c>
    </row>
    <row r="75" spans="1:6" ht="0" customHeight="1" hidden="1">
      <c r="A75" s="55" t="s">
        <v>149</v>
      </c>
      <c r="B75" s="57" t="s">
        <v>107</v>
      </c>
      <c r="C75" s="56">
        <v>12</v>
      </c>
      <c r="D75" s="38" t="s">
        <v>150</v>
      </c>
      <c r="E75" s="58"/>
      <c r="F75" s="32">
        <f>F76</f>
        <v>0</v>
      </c>
    </row>
    <row r="76" spans="1:6" ht="33.75" customHeight="1" hidden="1">
      <c r="A76" s="30" t="s">
        <v>151</v>
      </c>
      <c r="B76" s="38" t="s">
        <v>107</v>
      </c>
      <c r="C76" s="52">
        <v>12</v>
      </c>
      <c r="D76" s="38" t="s">
        <v>152</v>
      </c>
      <c r="E76" s="31"/>
      <c r="F76" s="32">
        <f>F77</f>
        <v>0</v>
      </c>
    </row>
    <row r="77" spans="1:6" ht="48" customHeight="1" hidden="1">
      <c r="A77" s="30" t="s">
        <v>153</v>
      </c>
      <c r="B77" s="38" t="s">
        <v>107</v>
      </c>
      <c r="C77" s="52">
        <v>12</v>
      </c>
      <c r="D77" s="38" t="s">
        <v>152</v>
      </c>
      <c r="E77" s="31" t="s">
        <v>412</v>
      </c>
      <c r="F77" s="32"/>
    </row>
    <row r="78" spans="1:6" ht="32.25" customHeight="1">
      <c r="A78" s="30" t="s">
        <v>155</v>
      </c>
      <c r="B78" s="31" t="s">
        <v>107</v>
      </c>
      <c r="C78" s="31" t="s">
        <v>156</v>
      </c>
      <c r="D78" s="31" t="s">
        <v>157</v>
      </c>
      <c r="E78" s="31"/>
      <c r="F78" s="32">
        <f>F79</f>
        <v>300</v>
      </c>
    </row>
    <row r="79" spans="1:6" ht="36" customHeight="1">
      <c r="A79" s="30" t="s">
        <v>158</v>
      </c>
      <c r="B79" s="38" t="s">
        <v>107</v>
      </c>
      <c r="C79" s="52">
        <v>12</v>
      </c>
      <c r="D79" s="52">
        <v>9410000</v>
      </c>
      <c r="E79" s="59"/>
      <c r="F79" s="32">
        <f>F80+F82</f>
        <v>300</v>
      </c>
    </row>
    <row r="80" spans="1:6" ht="33" customHeight="1">
      <c r="A80" s="30" t="s">
        <v>159</v>
      </c>
      <c r="B80" s="31" t="s">
        <v>107</v>
      </c>
      <c r="C80" s="31" t="s">
        <v>156</v>
      </c>
      <c r="D80" s="52">
        <v>9414701</v>
      </c>
      <c r="E80" s="31"/>
      <c r="F80" s="32">
        <f>F81</f>
        <v>200</v>
      </c>
    </row>
    <row r="81" spans="1:6" ht="36" customHeight="1">
      <c r="A81" s="39" t="s">
        <v>109</v>
      </c>
      <c r="B81" s="31" t="s">
        <v>107</v>
      </c>
      <c r="C81" s="31" t="s">
        <v>156</v>
      </c>
      <c r="D81" s="52">
        <v>9414701</v>
      </c>
      <c r="E81" s="31" t="s">
        <v>423</v>
      </c>
      <c r="F81" s="32">
        <v>200</v>
      </c>
    </row>
    <row r="82" spans="1:6" ht="33">
      <c r="A82" s="39" t="s">
        <v>160</v>
      </c>
      <c r="B82" s="31" t="s">
        <v>107</v>
      </c>
      <c r="C82" s="31" t="s">
        <v>156</v>
      </c>
      <c r="D82" s="52">
        <v>9414702</v>
      </c>
      <c r="E82" s="31"/>
      <c r="F82" s="32">
        <f>F83</f>
        <v>100</v>
      </c>
    </row>
    <row r="83" spans="1:6" ht="31.5" customHeight="1">
      <c r="A83" s="39" t="s">
        <v>109</v>
      </c>
      <c r="B83" s="31" t="s">
        <v>107</v>
      </c>
      <c r="C83" s="31" t="s">
        <v>156</v>
      </c>
      <c r="D83" s="52">
        <v>9414702</v>
      </c>
      <c r="E83" s="31" t="s">
        <v>423</v>
      </c>
      <c r="F83" s="32">
        <v>100</v>
      </c>
    </row>
    <row r="84" spans="1:6" ht="18.75" customHeight="1">
      <c r="A84" s="30" t="s">
        <v>161</v>
      </c>
      <c r="B84" s="31" t="s">
        <v>107</v>
      </c>
      <c r="C84" s="31" t="s">
        <v>156</v>
      </c>
      <c r="D84" s="31" t="s">
        <v>162</v>
      </c>
      <c r="E84" s="31"/>
      <c r="F84" s="32">
        <f>F85</f>
        <v>50</v>
      </c>
    </row>
    <row r="85" spans="1:6" ht="33" customHeight="1">
      <c r="A85" s="30" t="s">
        <v>163</v>
      </c>
      <c r="B85" s="31" t="s">
        <v>107</v>
      </c>
      <c r="C85" s="31" t="s">
        <v>156</v>
      </c>
      <c r="D85" s="31" t="s">
        <v>164</v>
      </c>
      <c r="E85" s="31"/>
      <c r="F85" s="32">
        <f>F86</f>
        <v>50</v>
      </c>
    </row>
    <row r="86" spans="1:6" ht="32.25" customHeight="1">
      <c r="A86" s="30" t="s">
        <v>165</v>
      </c>
      <c r="B86" s="31" t="s">
        <v>107</v>
      </c>
      <c r="C86" s="31" t="s">
        <v>156</v>
      </c>
      <c r="D86" s="31" t="s">
        <v>164</v>
      </c>
      <c r="E86" s="31" t="s">
        <v>154</v>
      </c>
      <c r="F86" s="32">
        <v>50</v>
      </c>
    </row>
    <row r="87" spans="1:6" ht="16.5">
      <c r="A87" s="26" t="s">
        <v>166</v>
      </c>
      <c r="B87" s="28" t="s">
        <v>167</v>
      </c>
      <c r="C87" s="28"/>
      <c r="D87" s="28"/>
      <c r="E87" s="28"/>
      <c r="F87" s="29">
        <f>F88+F96+F101</f>
        <v>3580.5</v>
      </c>
    </row>
    <row r="88" spans="1:6" ht="16.5">
      <c r="A88" s="26" t="s">
        <v>168</v>
      </c>
      <c r="B88" s="28" t="s">
        <v>167</v>
      </c>
      <c r="C88" s="28" t="s">
        <v>93</v>
      </c>
      <c r="D88" s="28"/>
      <c r="E88" s="28"/>
      <c r="F88" s="29">
        <f>F89</f>
        <v>300.6</v>
      </c>
    </row>
    <row r="89" spans="1:6" ht="18" customHeight="1">
      <c r="A89" s="30" t="s">
        <v>169</v>
      </c>
      <c r="B89" s="31" t="s">
        <v>167</v>
      </c>
      <c r="C89" s="31" t="s">
        <v>93</v>
      </c>
      <c r="D89" s="31" t="s">
        <v>170</v>
      </c>
      <c r="E89" s="31"/>
      <c r="F89" s="32">
        <f>F90+F93</f>
        <v>300.6</v>
      </c>
    </row>
    <row r="90" spans="1:6" ht="18.75" customHeight="1">
      <c r="A90" s="30" t="s">
        <v>171</v>
      </c>
      <c r="B90" s="31" t="s">
        <v>167</v>
      </c>
      <c r="C90" s="31" t="s">
        <v>93</v>
      </c>
      <c r="D90" s="31" t="s">
        <v>172</v>
      </c>
      <c r="E90" s="31"/>
      <c r="F90" s="32">
        <f>F91</f>
        <v>250</v>
      </c>
    </row>
    <row r="91" spans="1:6" ht="33" customHeight="1">
      <c r="A91" s="30" t="s">
        <v>163</v>
      </c>
      <c r="B91" s="31" t="s">
        <v>167</v>
      </c>
      <c r="C91" s="31" t="s">
        <v>93</v>
      </c>
      <c r="D91" s="31" t="s">
        <v>173</v>
      </c>
      <c r="E91" s="31"/>
      <c r="F91" s="32">
        <f>F92</f>
        <v>250</v>
      </c>
    </row>
    <row r="92" spans="1:6" ht="32.25" customHeight="1">
      <c r="A92" s="30" t="s">
        <v>109</v>
      </c>
      <c r="B92" s="31" t="s">
        <v>167</v>
      </c>
      <c r="C92" s="31" t="s">
        <v>93</v>
      </c>
      <c r="D92" s="31" t="s">
        <v>173</v>
      </c>
      <c r="E92" s="31" t="s">
        <v>423</v>
      </c>
      <c r="F92" s="32">
        <v>250</v>
      </c>
    </row>
    <row r="93" spans="1:6" ht="22.5" customHeight="1">
      <c r="A93" s="30" t="s">
        <v>174</v>
      </c>
      <c r="B93" s="31" t="s">
        <v>167</v>
      </c>
      <c r="C93" s="31" t="s">
        <v>93</v>
      </c>
      <c r="D93" s="31" t="s">
        <v>175</v>
      </c>
      <c r="E93" s="31"/>
      <c r="F93" s="32">
        <f>F94</f>
        <v>50.6</v>
      </c>
    </row>
    <row r="94" spans="1:6" ht="21.75" customHeight="1">
      <c r="A94" s="30" t="s">
        <v>163</v>
      </c>
      <c r="B94" s="31" t="s">
        <v>167</v>
      </c>
      <c r="C94" s="31" t="s">
        <v>93</v>
      </c>
      <c r="D94" s="31" t="s">
        <v>176</v>
      </c>
      <c r="E94" s="31"/>
      <c r="F94" s="32">
        <f>F95</f>
        <v>50.6</v>
      </c>
    </row>
    <row r="95" spans="1:6" ht="21.75" customHeight="1">
      <c r="A95" s="30" t="s">
        <v>109</v>
      </c>
      <c r="B95" s="31" t="s">
        <v>167</v>
      </c>
      <c r="C95" s="31" t="s">
        <v>93</v>
      </c>
      <c r="D95" s="31" t="s">
        <v>176</v>
      </c>
      <c r="E95" s="31" t="s">
        <v>423</v>
      </c>
      <c r="F95" s="32">
        <v>50.6</v>
      </c>
    </row>
    <row r="96" spans="1:6" ht="16.5">
      <c r="A96" s="36" t="s">
        <v>177</v>
      </c>
      <c r="B96" s="28" t="s">
        <v>167</v>
      </c>
      <c r="C96" s="28" t="s">
        <v>95</v>
      </c>
      <c r="D96" s="28"/>
      <c r="E96" s="28"/>
      <c r="F96" s="29">
        <f>F97</f>
        <v>450</v>
      </c>
    </row>
    <row r="97" spans="1:6" ht="51.75" customHeight="1">
      <c r="A97" s="30" t="s">
        <v>178</v>
      </c>
      <c r="B97" s="31" t="s">
        <v>167</v>
      </c>
      <c r="C97" s="31" t="s">
        <v>95</v>
      </c>
      <c r="D97" s="31" t="s">
        <v>179</v>
      </c>
      <c r="E97" s="31"/>
      <c r="F97" s="32">
        <f>F98</f>
        <v>450</v>
      </c>
    </row>
    <row r="98" spans="1:6" ht="17.25" customHeight="1">
      <c r="A98" s="60" t="s">
        <v>180</v>
      </c>
      <c r="B98" s="31" t="s">
        <v>167</v>
      </c>
      <c r="C98" s="31" t="s">
        <v>95</v>
      </c>
      <c r="D98" s="31" t="s">
        <v>181</v>
      </c>
      <c r="E98" s="31"/>
      <c r="F98" s="32">
        <f>F99+F100</f>
        <v>450</v>
      </c>
    </row>
    <row r="99" spans="1:6" ht="16.5" hidden="1">
      <c r="A99" s="60"/>
      <c r="B99" s="31"/>
      <c r="C99" s="31"/>
      <c r="D99" s="31"/>
      <c r="E99" s="31"/>
      <c r="F99" s="32"/>
    </row>
    <row r="100" spans="1:6" ht="32.25" customHeight="1">
      <c r="A100" s="30" t="s">
        <v>109</v>
      </c>
      <c r="B100" s="31" t="s">
        <v>167</v>
      </c>
      <c r="C100" s="31" t="s">
        <v>95</v>
      </c>
      <c r="D100" s="31" t="s">
        <v>181</v>
      </c>
      <c r="E100" s="31" t="s">
        <v>423</v>
      </c>
      <c r="F100" s="32">
        <v>450</v>
      </c>
    </row>
    <row r="101" spans="1:6" ht="17.25" customHeight="1">
      <c r="A101" s="26" t="s">
        <v>182</v>
      </c>
      <c r="B101" s="28" t="s">
        <v>167</v>
      </c>
      <c r="C101" s="28" t="s">
        <v>104</v>
      </c>
      <c r="D101" s="28"/>
      <c r="E101" s="28"/>
      <c r="F101" s="29">
        <f>F102</f>
        <v>2829.9</v>
      </c>
    </row>
    <row r="102" spans="1:6" ht="21.75" customHeight="1">
      <c r="A102" s="30" t="s">
        <v>183</v>
      </c>
      <c r="B102" s="31" t="s">
        <v>167</v>
      </c>
      <c r="C102" s="31" t="s">
        <v>104</v>
      </c>
      <c r="D102" s="31" t="s">
        <v>184</v>
      </c>
      <c r="E102" s="31"/>
      <c r="F102" s="32">
        <f>F104</f>
        <v>2829.9</v>
      </c>
    </row>
    <row r="103" spans="1:6" ht="17.25" customHeight="1">
      <c r="A103" s="60" t="s">
        <v>185</v>
      </c>
      <c r="B103" s="31" t="s">
        <v>167</v>
      </c>
      <c r="C103" s="31" t="s">
        <v>104</v>
      </c>
      <c r="D103" s="31" t="s">
        <v>186</v>
      </c>
      <c r="E103" s="31"/>
      <c r="F103" s="32">
        <f>F104</f>
        <v>2829.9</v>
      </c>
    </row>
    <row r="104" spans="1:6" ht="33.75" customHeight="1">
      <c r="A104" s="30" t="s">
        <v>109</v>
      </c>
      <c r="B104" s="31" t="s">
        <v>167</v>
      </c>
      <c r="C104" s="31" t="s">
        <v>104</v>
      </c>
      <c r="D104" s="31" t="s">
        <v>186</v>
      </c>
      <c r="E104" s="31" t="s">
        <v>423</v>
      </c>
      <c r="F104" s="32">
        <f>2767.4+62.5</f>
        <v>2829.9</v>
      </c>
    </row>
    <row r="105" spans="1:6" ht="16.5">
      <c r="A105" s="26" t="s">
        <v>187</v>
      </c>
      <c r="B105" s="28" t="s">
        <v>188</v>
      </c>
      <c r="C105" s="28"/>
      <c r="D105" s="28"/>
      <c r="E105" s="28"/>
      <c r="F105" s="29">
        <f>F106</f>
        <v>100</v>
      </c>
    </row>
    <row r="106" spans="1:6" ht="16.5" customHeight="1">
      <c r="A106" s="36" t="s">
        <v>189</v>
      </c>
      <c r="B106" s="28" t="s">
        <v>188</v>
      </c>
      <c r="C106" s="28" t="s">
        <v>95</v>
      </c>
      <c r="D106" s="28"/>
      <c r="E106" s="28"/>
      <c r="F106" s="29">
        <f>F108</f>
        <v>100</v>
      </c>
    </row>
    <row r="107" spans="1:6" ht="33">
      <c r="A107" s="30" t="s">
        <v>190</v>
      </c>
      <c r="B107" s="31" t="s">
        <v>188</v>
      </c>
      <c r="C107" s="31" t="s">
        <v>95</v>
      </c>
      <c r="D107" s="31" t="s">
        <v>191</v>
      </c>
      <c r="E107" s="31"/>
      <c r="F107" s="32">
        <f>F109</f>
        <v>100</v>
      </c>
    </row>
    <row r="108" spans="1:6" ht="18" customHeight="1">
      <c r="A108" s="60" t="s">
        <v>185</v>
      </c>
      <c r="B108" s="31" t="s">
        <v>188</v>
      </c>
      <c r="C108" s="31" t="s">
        <v>95</v>
      </c>
      <c r="D108" s="31" t="s">
        <v>192</v>
      </c>
      <c r="E108" s="31"/>
      <c r="F108" s="32">
        <f>F107</f>
        <v>100</v>
      </c>
    </row>
    <row r="109" spans="1:6" ht="37.5" customHeight="1">
      <c r="A109" s="30" t="s">
        <v>109</v>
      </c>
      <c r="B109" s="31" t="s">
        <v>188</v>
      </c>
      <c r="C109" s="31" t="s">
        <v>95</v>
      </c>
      <c r="D109" s="31" t="s">
        <v>192</v>
      </c>
      <c r="E109" s="31" t="s">
        <v>423</v>
      </c>
      <c r="F109" s="32">
        <v>100</v>
      </c>
    </row>
    <row r="110" spans="1:6" ht="20.25" customHeight="1">
      <c r="A110" s="26" t="s">
        <v>193</v>
      </c>
      <c r="B110" s="28" t="s">
        <v>194</v>
      </c>
      <c r="C110" s="31"/>
      <c r="D110" s="31"/>
      <c r="E110" s="31"/>
      <c r="F110" s="34">
        <f>F111</f>
        <v>40</v>
      </c>
    </row>
    <row r="111" spans="1:6" ht="16.5" customHeight="1">
      <c r="A111" s="30" t="s">
        <v>195</v>
      </c>
      <c r="B111" s="28" t="s">
        <v>194</v>
      </c>
      <c r="C111" s="28" t="s">
        <v>194</v>
      </c>
      <c r="D111" s="28"/>
      <c r="E111" s="28"/>
      <c r="F111" s="34">
        <f>F112</f>
        <v>40</v>
      </c>
    </row>
    <row r="112" spans="1:6" ht="34.5" customHeight="1">
      <c r="A112" s="30" t="s">
        <v>196</v>
      </c>
      <c r="B112" s="31" t="s">
        <v>194</v>
      </c>
      <c r="C112" s="31" t="s">
        <v>194</v>
      </c>
      <c r="D112" s="31" t="s">
        <v>197</v>
      </c>
      <c r="E112" s="31"/>
      <c r="F112" s="32">
        <f>F113</f>
        <v>40</v>
      </c>
    </row>
    <row r="113" spans="1:6" ht="15" customHeight="1">
      <c r="A113" s="30" t="s">
        <v>198</v>
      </c>
      <c r="B113" s="31" t="s">
        <v>194</v>
      </c>
      <c r="C113" s="31" t="s">
        <v>194</v>
      </c>
      <c r="D113" s="31" t="s">
        <v>199</v>
      </c>
      <c r="E113" s="31"/>
      <c r="F113" s="32">
        <f>F114</f>
        <v>40</v>
      </c>
    </row>
    <row r="114" spans="1:6" ht="36" customHeight="1">
      <c r="A114" s="30" t="s">
        <v>109</v>
      </c>
      <c r="B114" s="31" t="s">
        <v>194</v>
      </c>
      <c r="C114" s="31" t="s">
        <v>194</v>
      </c>
      <c r="D114" s="31" t="s">
        <v>200</v>
      </c>
      <c r="E114" s="31" t="s">
        <v>423</v>
      </c>
      <c r="F114" s="35">
        <v>40</v>
      </c>
    </row>
    <row r="115" spans="1:6" ht="15.75" customHeight="1">
      <c r="A115" s="26" t="s">
        <v>202</v>
      </c>
      <c r="B115" s="28" t="s">
        <v>203</v>
      </c>
      <c r="C115" s="31"/>
      <c r="D115" s="31"/>
      <c r="E115" s="31"/>
      <c r="F115" s="34">
        <f>F116</f>
        <v>1655</v>
      </c>
    </row>
    <row r="116" spans="1:6" ht="18" customHeight="1">
      <c r="A116" s="30" t="s">
        <v>204</v>
      </c>
      <c r="B116" s="28" t="s">
        <v>203</v>
      </c>
      <c r="C116" s="28" t="s">
        <v>107</v>
      </c>
      <c r="D116" s="28"/>
      <c r="E116" s="28"/>
      <c r="F116" s="34">
        <f>F119+F123+F127</f>
        <v>1655</v>
      </c>
    </row>
    <row r="117" spans="1:6" ht="54" customHeight="1">
      <c r="A117" s="30" t="s">
        <v>96</v>
      </c>
      <c r="B117" s="31" t="s">
        <v>203</v>
      </c>
      <c r="C117" s="31" t="s">
        <v>107</v>
      </c>
      <c r="D117" s="31" t="s">
        <v>97</v>
      </c>
      <c r="E117" s="31"/>
      <c r="F117" s="32">
        <f>F118</f>
        <v>740</v>
      </c>
    </row>
    <row r="118" spans="1:6" ht="37.5" customHeight="1">
      <c r="A118" s="30" t="s">
        <v>205</v>
      </c>
      <c r="B118" s="31" t="s">
        <v>203</v>
      </c>
      <c r="C118" s="31" t="s">
        <v>107</v>
      </c>
      <c r="D118" s="31" t="s">
        <v>99</v>
      </c>
      <c r="E118" s="31"/>
      <c r="F118" s="32">
        <f>F119</f>
        <v>740</v>
      </c>
    </row>
    <row r="119" spans="1:6" ht="19.5" customHeight="1">
      <c r="A119" s="30" t="s">
        <v>206</v>
      </c>
      <c r="B119" s="31" t="s">
        <v>203</v>
      </c>
      <c r="C119" s="31" t="s">
        <v>107</v>
      </c>
      <c r="D119" s="31" t="s">
        <v>207</v>
      </c>
      <c r="E119" s="31"/>
      <c r="F119" s="32">
        <f>F121+F120</f>
        <v>740</v>
      </c>
    </row>
    <row r="120" spans="1:6" ht="15.75" customHeight="1">
      <c r="A120" s="30" t="s">
        <v>102</v>
      </c>
      <c r="B120" s="31" t="s">
        <v>203</v>
      </c>
      <c r="C120" s="31" t="s">
        <v>107</v>
      </c>
      <c r="D120" s="31" t="s">
        <v>207</v>
      </c>
      <c r="E120" s="31" t="s">
        <v>426</v>
      </c>
      <c r="F120" s="32">
        <v>615</v>
      </c>
    </row>
    <row r="121" spans="1:6" ht="36" customHeight="1">
      <c r="A121" s="30" t="s">
        <v>109</v>
      </c>
      <c r="B121" s="31" t="s">
        <v>203</v>
      </c>
      <c r="C121" s="31" t="s">
        <v>107</v>
      </c>
      <c r="D121" s="31" t="s">
        <v>207</v>
      </c>
      <c r="E121" s="31" t="s">
        <v>423</v>
      </c>
      <c r="F121" s="32">
        <v>125</v>
      </c>
    </row>
    <row r="122" spans="1:6" ht="33">
      <c r="A122" s="30" t="s">
        <v>208</v>
      </c>
      <c r="B122" s="31" t="s">
        <v>203</v>
      </c>
      <c r="C122" s="31" t="s">
        <v>107</v>
      </c>
      <c r="D122" s="31" t="s">
        <v>209</v>
      </c>
      <c r="E122" s="31"/>
      <c r="F122" s="32">
        <f>F123</f>
        <v>40</v>
      </c>
    </row>
    <row r="123" spans="1:6" ht="16.5">
      <c r="A123" s="30" t="s">
        <v>210</v>
      </c>
      <c r="B123" s="31" t="s">
        <v>203</v>
      </c>
      <c r="C123" s="31" t="s">
        <v>107</v>
      </c>
      <c r="D123" s="31" t="s">
        <v>211</v>
      </c>
      <c r="E123" s="31"/>
      <c r="F123" s="32">
        <f>F124</f>
        <v>40</v>
      </c>
    </row>
    <row r="124" spans="1:6" ht="36.75" customHeight="1">
      <c r="A124" s="30" t="s">
        <v>109</v>
      </c>
      <c r="B124" s="31" t="s">
        <v>203</v>
      </c>
      <c r="C124" s="31" t="s">
        <v>107</v>
      </c>
      <c r="D124" s="31" t="s">
        <v>211</v>
      </c>
      <c r="E124" s="31" t="s">
        <v>423</v>
      </c>
      <c r="F124" s="35">
        <v>40</v>
      </c>
    </row>
    <row r="125" spans="1:6" ht="18" customHeight="1" hidden="1">
      <c r="A125" s="173"/>
      <c r="B125" s="31"/>
      <c r="C125" s="31"/>
      <c r="D125" s="31"/>
      <c r="E125" s="31"/>
      <c r="F125" s="35"/>
    </row>
    <row r="126" spans="1:6" ht="34.5" customHeight="1" hidden="1">
      <c r="A126" s="173"/>
      <c r="B126" s="31"/>
      <c r="C126" s="31"/>
      <c r="D126" s="31"/>
      <c r="E126" s="31"/>
      <c r="F126" s="35"/>
    </row>
    <row r="127" spans="1:6" s="79" customFormat="1" ht="16.5">
      <c r="A127" s="30" t="s">
        <v>201</v>
      </c>
      <c r="B127" s="31" t="s">
        <v>203</v>
      </c>
      <c r="C127" s="31" t="s">
        <v>107</v>
      </c>
      <c r="D127" s="31" t="s">
        <v>200</v>
      </c>
      <c r="E127" s="31" t="s">
        <v>424</v>
      </c>
      <c r="F127" s="32">
        <v>875</v>
      </c>
    </row>
    <row r="128" spans="1:6" ht="18" customHeight="1">
      <c r="A128" s="26" t="s">
        <v>212</v>
      </c>
      <c r="B128" s="28">
        <v>10</v>
      </c>
      <c r="C128" s="28"/>
      <c r="D128" s="28"/>
      <c r="E128" s="28"/>
      <c r="F128" s="29">
        <f>F129+F133+F138</f>
        <v>438.1</v>
      </c>
    </row>
    <row r="129" spans="1:6" ht="15.75" customHeight="1">
      <c r="A129" s="30" t="s">
        <v>213</v>
      </c>
      <c r="B129" s="28">
        <v>10</v>
      </c>
      <c r="C129" s="28" t="s">
        <v>93</v>
      </c>
      <c r="D129" s="31"/>
      <c r="E129" s="28"/>
      <c r="F129" s="29">
        <f>F130</f>
        <v>180</v>
      </c>
    </row>
    <row r="130" spans="1:6" ht="33">
      <c r="A130" s="30" t="s">
        <v>214</v>
      </c>
      <c r="B130" s="31">
        <v>10</v>
      </c>
      <c r="C130" s="31" t="s">
        <v>93</v>
      </c>
      <c r="D130" s="31" t="s">
        <v>215</v>
      </c>
      <c r="E130" s="28"/>
      <c r="F130" s="32">
        <f>F131</f>
        <v>180</v>
      </c>
    </row>
    <row r="131" spans="1:6" ht="16.5">
      <c r="A131" s="30" t="s">
        <v>216</v>
      </c>
      <c r="B131" s="31">
        <v>10</v>
      </c>
      <c r="C131" s="31" t="s">
        <v>93</v>
      </c>
      <c r="D131" s="31" t="s">
        <v>217</v>
      </c>
      <c r="E131" s="28"/>
      <c r="F131" s="32">
        <f>F132</f>
        <v>180</v>
      </c>
    </row>
    <row r="132" spans="1:6" ht="17.25" customHeight="1">
      <c r="A132" s="61" t="s">
        <v>218</v>
      </c>
      <c r="B132" s="31">
        <v>10</v>
      </c>
      <c r="C132" s="31" t="s">
        <v>93</v>
      </c>
      <c r="D132" s="31" t="s">
        <v>219</v>
      </c>
      <c r="E132" s="31" t="s">
        <v>425</v>
      </c>
      <c r="F132" s="32">
        <v>180</v>
      </c>
    </row>
    <row r="133" spans="1:6" ht="18.75" customHeight="1">
      <c r="A133" s="30" t="s">
        <v>220</v>
      </c>
      <c r="B133" s="28">
        <v>10</v>
      </c>
      <c r="C133" s="28" t="s">
        <v>104</v>
      </c>
      <c r="D133" s="31"/>
      <c r="E133" s="28"/>
      <c r="F133" s="29">
        <f>F134</f>
        <v>218.1</v>
      </c>
    </row>
    <row r="134" spans="1:6" ht="33">
      <c r="A134" s="30" t="s">
        <v>221</v>
      </c>
      <c r="B134" s="31">
        <v>10</v>
      </c>
      <c r="C134" s="31" t="s">
        <v>104</v>
      </c>
      <c r="D134" s="31" t="s">
        <v>215</v>
      </c>
      <c r="E134" s="28"/>
      <c r="F134" s="156">
        <f>F135</f>
        <v>218.1</v>
      </c>
    </row>
    <row r="135" spans="1:6" ht="34.5" customHeight="1">
      <c r="A135" s="30" t="s">
        <v>222</v>
      </c>
      <c r="B135" s="31">
        <v>10</v>
      </c>
      <c r="C135" s="31" t="s">
        <v>104</v>
      </c>
      <c r="D135" s="31" t="s">
        <v>219</v>
      </c>
      <c r="E135" s="31"/>
      <c r="F135" s="156">
        <f>F136</f>
        <v>218.1</v>
      </c>
    </row>
    <row r="136" spans="1:6" ht="33" customHeight="1">
      <c r="A136" s="30" t="s">
        <v>163</v>
      </c>
      <c r="B136" s="31">
        <v>10</v>
      </c>
      <c r="C136" s="31" t="s">
        <v>104</v>
      </c>
      <c r="D136" s="31" t="s">
        <v>223</v>
      </c>
      <c r="E136" s="31"/>
      <c r="F136" s="156">
        <f>F137</f>
        <v>218.1</v>
      </c>
    </row>
    <row r="137" spans="1:6" ht="32.25" customHeight="1">
      <c r="A137" s="30" t="s">
        <v>109</v>
      </c>
      <c r="B137" s="31">
        <v>10</v>
      </c>
      <c r="C137" s="31" t="s">
        <v>104</v>
      </c>
      <c r="D137" s="31" t="s">
        <v>223</v>
      </c>
      <c r="E137" s="31" t="s">
        <v>423</v>
      </c>
      <c r="F137" s="156">
        <v>218.1</v>
      </c>
    </row>
    <row r="138" spans="1:6" ht="18" customHeight="1">
      <c r="A138" s="26" t="s">
        <v>413</v>
      </c>
      <c r="B138" s="28">
        <v>10</v>
      </c>
      <c r="C138" s="28" t="s">
        <v>188</v>
      </c>
      <c r="D138" s="31"/>
      <c r="E138" s="28"/>
      <c r="F138" s="29">
        <f>F139</f>
        <v>40</v>
      </c>
    </row>
    <row r="139" spans="1:6" ht="33">
      <c r="A139" s="30" t="s">
        <v>221</v>
      </c>
      <c r="B139" s="31">
        <v>10</v>
      </c>
      <c r="C139" s="31" t="s">
        <v>188</v>
      </c>
      <c r="D139" s="31" t="s">
        <v>215</v>
      </c>
      <c r="E139" s="28"/>
      <c r="F139" s="32">
        <f>F140</f>
        <v>40</v>
      </c>
    </row>
    <row r="140" spans="1:6" ht="49.5">
      <c r="A140" s="30" t="s">
        <v>224</v>
      </c>
      <c r="B140" s="31">
        <v>10</v>
      </c>
      <c r="C140" s="31" t="s">
        <v>188</v>
      </c>
      <c r="D140" s="31" t="s">
        <v>225</v>
      </c>
      <c r="E140" s="28"/>
      <c r="F140" s="32">
        <f>F141</f>
        <v>40</v>
      </c>
    </row>
    <row r="141" spans="1:6" ht="16.5">
      <c r="A141" s="60" t="s">
        <v>226</v>
      </c>
      <c r="B141" s="31">
        <v>10</v>
      </c>
      <c r="C141" s="31" t="s">
        <v>188</v>
      </c>
      <c r="D141" s="31" t="s">
        <v>227</v>
      </c>
      <c r="E141" s="31"/>
      <c r="F141" s="32">
        <f>F142</f>
        <v>40</v>
      </c>
    </row>
    <row r="142" spans="1:6" ht="32.25" customHeight="1">
      <c r="A142" s="30" t="s">
        <v>109</v>
      </c>
      <c r="B142" s="31">
        <v>10</v>
      </c>
      <c r="C142" s="31" t="s">
        <v>188</v>
      </c>
      <c r="D142" s="31" t="s">
        <v>227</v>
      </c>
      <c r="E142" s="31" t="s">
        <v>423</v>
      </c>
      <c r="F142" s="32">
        <v>40</v>
      </c>
    </row>
    <row r="143" spans="1:6" ht="15.75" customHeight="1">
      <c r="A143" s="26" t="s">
        <v>228</v>
      </c>
      <c r="B143" s="28" t="s">
        <v>113</v>
      </c>
      <c r="C143" s="28"/>
      <c r="D143" s="28"/>
      <c r="E143" s="28"/>
      <c r="F143" s="29">
        <f>F144</f>
        <v>40</v>
      </c>
    </row>
    <row r="144" spans="1:6" ht="18.75" customHeight="1">
      <c r="A144" s="26" t="s">
        <v>229</v>
      </c>
      <c r="B144" s="28" t="s">
        <v>113</v>
      </c>
      <c r="C144" s="28" t="s">
        <v>95</v>
      </c>
      <c r="D144" s="28"/>
      <c r="E144" s="28"/>
      <c r="F144" s="29">
        <f>F146</f>
        <v>40</v>
      </c>
    </row>
    <row r="145" spans="1:6" ht="32.25" customHeight="1">
      <c r="A145" s="30" t="s">
        <v>230</v>
      </c>
      <c r="B145" s="31" t="s">
        <v>113</v>
      </c>
      <c r="C145" s="31" t="s">
        <v>95</v>
      </c>
      <c r="D145" s="31" t="s">
        <v>231</v>
      </c>
      <c r="E145" s="31"/>
      <c r="F145" s="32">
        <f>F147</f>
        <v>40</v>
      </c>
    </row>
    <row r="146" spans="1:6" ht="24" customHeight="1">
      <c r="A146" s="30" t="s">
        <v>232</v>
      </c>
      <c r="B146" s="31" t="s">
        <v>113</v>
      </c>
      <c r="C146" s="31" t="s">
        <v>95</v>
      </c>
      <c r="D146" s="31" t="s">
        <v>233</v>
      </c>
      <c r="E146" s="31"/>
      <c r="F146" s="32">
        <f>F145</f>
        <v>40</v>
      </c>
    </row>
    <row r="147" spans="1:6" ht="18" customHeight="1">
      <c r="A147" s="30" t="s">
        <v>109</v>
      </c>
      <c r="B147" s="31" t="s">
        <v>113</v>
      </c>
      <c r="C147" s="31" t="s">
        <v>95</v>
      </c>
      <c r="D147" s="31" t="s">
        <v>233</v>
      </c>
      <c r="E147" s="31" t="s">
        <v>423</v>
      </c>
      <c r="F147" s="32">
        <v>40</v>
      </c>
    </row>
    <row r="148" spans="1:6" ht="18" customHeight="1">
      <c r="A148" s="36" t="s">
        <v>234</v>
      </c>
      <c r="B148" s="28" t="s">
        <v>156</v>
      </c>
      <c r="C148" s="28"/>
      <c r="D148" s="28"/>
      <c r="E148" s="28"/>
      <c r="F148" s="29">
        <f>F149</f>
        <v>240</v>
      </c>
    </row>
    <row r="149" spans="1:6" ht="17.25" customHeight="1">
      <c r="A149" s="26" t="s">
        <v>235</v>
      </c>
      <c r="B149" s="28" t="s">
        <v>156</v>
      </c>
      <c r="C149" s="28" t="s">
        <v>95</v>
      </c>
      <c r="D149" s="28"/>
      <c r="E149" s="28"/>
      <c r="F149" s="29">
        <f>F150</f>
        <v>240</v>
      </c>
    </row>
    <row r="150" spans="1:6" ht="36.75" customHeight="1">
      <c r="A150" s="30" t="s">
        <v>236</v>
      </c>
      <c r="B150" s="31" t="s">
        <v>156</v>
      </c>
      <c r="C150" s="31" t="s">
        <v>95</v>
      </c>
      <c r="D150" s="31" t="s">
        <v>237</v>
      </c>
      <c r="E150" s="31"/>
      <c r="F150" s="32">
        <f>F151</f>
        <v>240</v>
      </c>
    </row>
    <row r="151" spans="1:6" ht="34.5" customHeight="1">
      <c r="A151" s="30" t="s">
        <v>238</v>
      </c>
      <c r="B151" s="31" t="s">
        <v>156</v>
      </c>
      <c r="C151" s="31" t="s">
        <v>95</v>
      </c>
      <c r="D151" s="38" t="s">
        <v>239</v>
      </c>
      <c r="E151" s="31"/>
      <c r="F151" s="32">
        <f>F152</f>
        <v>240</v>
      </c>
    </row>
    <row r="152" spans="1:6" ht="48" customHeight="1">
      <c r="A152" s="30" t="s">
        <v>153</v>
      </c>
      <c r="B152" s="31" t="s">
        <v>156</v>
      </c>
      <c r="C152" s="31" t="s">
        <v>95</v>
      </c>
      <c r="D152" s="38" t="s">
        <v>239</v>
      </c>
      <c r="E152" s="31" t="s">
        <v>154</v>
      </c>
      <c r="F152" s="47">
        <v>240</v>
      </c>
    </row>
    <row r="153" spans="1:6" ht="16.5">
      <c r="A153" s="64" t="s">
        <v>240</v>
      </c>
      <c r="B153" s="65"/>
      <c r="C153" s="65"/>
      <c r="D153" s="65"/>
      <c r="E153" s="164"/>
      <c r="F153" s="165">
        <f>F11+F46+F52+F65+F87+F105+F110+F115+F128+F143+F148</f>
        <v>16268.5</v>
      </c>
    </row>
    <row r="154" spans="1:8" ht="16.5">
      <c r="A154" s="67"/>
      <c r="B154" s="23"/>
      <c r="C154" s="23"/>
      <c r="D154" s="23"/>
      <c r="E154" s="23"/>
      <c r="F154" s="163"/>
      <c r="H154" s="6">
        <f>F153-13294.6</f>
        <v>2973.8999999999996</v>
      </c>
    </row>
    <row r="155" spans="1:6" ht="16.5">
      <c r="A155" s="67"/>
      <c r="B155" s="23"/>
      <c r="C155" s="23"/>
      <c r="D155" s="23"/>
      <c r="E155" s="23"/>
      <c r="F155" s="23"/>
    </row>
    <row r="156" spans="1:6" ht="16.5">
      <c r="A156" s="67" t="s">
        <v>241</v>
      </c>
      <c r="B156" s="23"/>
      <c r="C156" s="23"/>
      <c r="D156" s="23"/>
      <c r="E156" s="67" t="s">
        <v>242</v>
      </c>
      <c r="F156" s="23"/>
    </row>
    <row r="157" spans="1:6" ht="15">
      <c r="A157" s="68"/>
      <c r="B157" s="68"/>
      <c r="C157" s="68"/>
      <c r="D157" s="68"/>
      <c r="E157" s="68"/>
      <c r="F157" s="68"/>
    </row>
    <row r="160" ht="54" customHeight="1"/>
    <row r="162" spans="1:6" ht="16.5">
      <c r="A162" s="69"/>
      <c r="B162" s="71"/>
      <c r="C162" s="72"/>
      <c r="D162" s="73"/>
      <c r="E162" s="73"/>
      <c r="F162" s="74"/>
    </row>
    <row r="163" spans="1:6" ht="16.5">
      <c r="A163" s="75"/>
      <c r="B163" s="71"/>
      <c r="C163" s="76"/>
      <c r="D163" s="76"/>
      <c r="E163" s="73"/>
      <c r="F163" s="74"/>
    </row>
    <row r="164" spans="1:6" ht="16.5">
      <c r="A164" s="69"/>
      <c r="B164" s="71"/>
      <c r="C164" s="72"/>
      <c r="D164" s="72"/>
      <c r="E164" s="73"/>
      <c r="F164" s="74"/>
    </row>
    <row r="165" spans="1:6" ht="16.5">
      <c r="A165" s="75"/>
      <c r="B165" s="71"/>
      <c r="C165" s="76"/>
      <c r="D165" s="76"/>
      <c r="E165" s="76"/>
      <c r="F165" s="74"/>
    </row>
  </sheetData>
  <sheetProtection selectLockedCells="1" selectUnlockedCells="1"/>
  <mergeCells count="6">
    <mergeCell ref="C2:F2"/>
    <mergeCell ref="A3:F3"/>
    <mergeCell ref="A4:F4"/>
    <mergeCell ref="A6:F6"/>
    <mergeCell ref="A7:F7"/>
    <mergeCell ref="E8:F8"/>
  </mergeCells>
  <printOptions/>
  <pageMargins left="0.6701388888888888" right="0.24027777777777778" top="0.3798611111111111" bottom="0.2902777777777778" header="0.5118055555555555" footer="0.5118055555555555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1"/>
  <sheetViews>
    <sheetView view="pageBreakPreview" zoomScaleSheetLayoutView="100" zoomScalePageLayoutView="0" workbookViewId="0" topLeftCell="A113">
      <selection activeCell="A123" sqref="A123:IV123"/>
    </sheetView>
  </sheetViews>
  <sheetFormatPr defaultColWidth="9.140625" defaultRowHeight="12.75"/>
  <cols>
    <col min="1" max="1" width="76.421875" style="0" customWidth="1"/>
    <col min="2" max="2" width="5.57421875" style="0" customWidth="1"/>
    <col min="3" max="3" width="6.28125" style="0" customWidth="1"/>
    <col min="4" max="4" width="10.57421875" style="0" customWidth="1"/>
    <col min="5" max="5" width="6.28125" style="0" customWidth="1"/>
    <col min="6" max="6" width="9.57421875" style="0" customWidth="1"/>
    <col min="7" max="7" width="11.7109375" style="0" customWidth="1"/>
  </cols>
  <sheetData>
    <row r="1" spans="1:7" ht="18">
      <c r="A1" s="22"/>
      <c r="B1" s="23"/>
      <c r="D1" s="77"/>
      <c r="E1" s="77"/>
      <c r="F1" s="77"/>
      <c r="G1" s="77" t="s">
        <v>449</v>
      </c>
    </row>
    <row r="2" spans="1:7" ht="18">
      <c r="A2" s="22"/>
      <c r="B2" s="23"/>
      <c r="C2" s="257" t="s">
        <v>75</v>
      </c>
      <c r="D2" s="257"/>
      <c r="E2" s="257"/>
      <c r="F2" s="257"/>
      <c r="G2" s="257"/>
    </row>
    <row r="3" spans="1:7" ht="16.5">
      <c r="A3" s="257" t="str">
        <f>'Прил. 4 (2)'!A3:G3</f>
        <v>Таштыпского сельсовета</v>
      </c>
      <c r="B3" s="257"/>
      <c r="C3" s="257"/>
      <c r="D3" s="257"/>
      <c r="E3" s="257"/>
      <c r="F3" s="257"/>
      <c r="G3" s="257"/>
    </row>
    <row r="4" spans="1:7" ht="18" customHeight="1">
      <c r="A4" s="258" t="str">
        <f>'Прил. 1(16)'!A4:C4</f>
        <v>                                                                                                                                        от 16 ноября 2015 г. №14     .</v>
      </c>
      <c r="B4" s="258"/>
      <c r="C4" s="258"/>
      <c r="D4" s="258"/>
      <c r="E4" s="258"/>
      <c r="F4" s="258"/>
      <c r="G4" s="258"/>
    </row>
    <row r="5" spans="1:7" ht="12" customHeight="1">
      <c r="A5" s="24"/>
      <c r="B5" s="22"/>
      <c r="C5" s="22"/>
      <c r="D5" s="22"/>
      <c r="E5" s="22"/>
      <c r="F5" s="22"/>
      <c r="G5" s="22"/>
    </row>
    <row r="6" spans="1:6" ht="16.5">
      <c r="A6" s="255" t="s">
        <v>76</v>
      </c>
      <c r="B6" s="255"/>
      <c r="C6" s="255"/>
      <c r="D6" s="255"/>
      <c r="E6" s="255"/>
      <c r="F6" s="255"/>
    </row>
    <row r="7" spans="1:6" ht="17.25" customHeight="1">
      <c r="A7" s="255" t="s">
        <v>430</v>
      </c>
      <c r="B7" s="255"/>
      <c r="C7" s="255"/>
      <c r="D7" s="255"/>
      <c r="E7" s="255"/>
      <c r="F7" s="255"/>
    </row>
    <row r="8" spans="1:6" ht="16.5" customHeight="1" thickBot="1">
      <c r="A8" s="23"/>
      <c r="B8" s="23"/>
      <c r="C8" s="23"/>
      <c r="D8" s="23"/>
      <c r="E8" s="256" t="s">
        <v>78</v>
      </c>
      <c r="F8" s="256"/>
    </row>
    <row r="9" spans="1:7" ht="48" thickBot="1">
      <c r="A9" s="220" t="s">
        <v>79</v>
      </c>
      <c r="B9" s="219" t="s">
        <v>81</v>
      </c>
      <c r="C9" s="219" t="s">
        <v>82</v>
      </c>
      <c r="D9" s="219" t="s">
        <v>83</v>
      </c>
      <c r="E9" s="219" t="s">
        <v>84</v>
      </c>
      <c r="F9" s="218" t="s">
        <v>428</v>
      </c>
      <c r="G9" s="218" t="s">
        <v>429</v>
      </c>
    </row>
    <row r="10" spans="1:7" ht="17.25" thickBot="1">
      <c r="A10" s="219" t="s">
        <v>86</v>
      </c>
      <c r="B10" s="219" t="s">
        <v>88</v>
      </c>
      <c r="C10" s="219" t="s">
        <v>89</v>
      </c>
      <c r="D10" s="219" t="s">
        <v>90</v>
      </c>
      <c r="E10" s="219" t="s">
        <v>91</v>
      </c>
      <c r="F10" s="219">
        <v>1</v>
      </c>
      <c r="G10" s="219">
        <v>1</v>
      </c>
    </row>
    <row r="11" spans="1:9" ht="16.5">
      <c r="A11" s="215" t="s">
        <v>92</v>
      </c>
      <c r="B11" s="216" t="s">
        <v>93</v>
      </c>
      <c r="C11" s="216"/>
      <c r="D11" s="216"/>
      <c r="E11" s="216"/>
      <c r="F11" s="217">
        <f>F12+F17+F22+F29+F34</f>
        <v>7392.5</v>
      </c>
      <c r="G11" s="217">
        <f>G12+G17+G22+G29+G34</f>
        <v>7467.5</v>
      </c>
      <c r="I11" s="6">
        <f>F12+F17+F22+F125</f>
        <v>5715.5</v>
      </c>
    </row>
    <row r="12" spans="1:8" ht="33.75" customHeight="1">
      <c r="A12" s="188" t="s">
        <v>94</v>
      </c>
      <c r="B12" s="189" t="s">
        <v>93</v>
      </c>
      <c r="C12" s="189" t="s">
        <v>95</v>
      </c>
      <c r="D12" s="189"/>
      <c r="E12" s="189"/>
      <c r="F12" s="165">
        <f aca="true" t="shared" si="0" ref="F12:G15">F13</f>
        <v>1120</v>
      </c>
      <c r="G12" s="165">
        <f t="shared" si="0"/>
        <v>1120</v>
      </c>
      <c r="H12" s="6">
        <f>F12+F17+F22</f>
        <v>5525.5</v>
      </c>
    </row>
    <row r="13" spans="1:13" ht="49.5" customHeight="1">
      <c r="A13" s="190" t="s">
        <v>96</v>
      </c>
      <c r="B13" s="191" t="s">
        <v>93</v>
      </c>
      <c r="C13" s="191" t="s">
        <v>95</v>
      </c>
      <c r="D13" s="191" t="s">
        <v>97</v>
      </c>
      <c r="E13" s="191"/>
      <c r="F13" s="192">
        <f t="shared" si="0"/>
        <v>1120</v>
      </c>
      <c r="G13" s="192">
        <f t="shared" si="0"/>
        <v>1120</v>
      </c>
      <c r="M13" s="174">
        <f>F12+F17+F22+F29+F34</f>
        <v>7392.5</v>
      </c>
    </row>
    <row r="14" spans="1:7" ht="49.5">
      <c r="A14" s="190" t="s">
        <v>98</v>
      </c>
      <c r="B14" s="191" t="s">
        <v>93</v>
      </c>
      <c r="C14" s="191" t="s">
        <v>95</v>
      </c>
      <c r="D14" s="191" t="s">
        <v>99</v>
      </c>
      <c r="E14" s="191"/>
      <c r="F14" s="192">
        <f t="shared" si="0"/>
        <v>1120</v>
      </c>
      <c r="G14" s="192">
        <f t="shared" si="0"/>
        <v>1120</v>
      </c>
    </row>
    <row r="15" spans="1:7" ht="16.5">
      <c r="A15" s="190" t="s">
        <v>100</v>
      </c>
      <c r="B15" s="191" t="s">
        <v>93</v>
      </c>
      <c r="C15" s="191" t="s">
        <v>95</v>
      </c>
      <c r="D15" s="191" t="s">
        <v>101</v>
      </c>
      <c r="E15" s="191"/>
      <c r="F15" s="192">
        <f t="shared" si="0"/>
        <v>1120</v>
      </c>
      <c r="G15" s="192">
        <f t="shared" si="0"/>
        <v>1120</v>
      </c>
    </row>
    <row r="16" spans="1:7" ht="32.25" customHeight="1">
      <c r="A16" s="190" t="s">
        <v>102</v>
      </c>
      <c r="B16" s="191" t="s">
        <v>93</v>
      </c>
      <c r="C16" s="191" t="s">
        <v>95</v>
      </c>
      <c r="D16" s="191" t="s">
        <v>101</v>
      </c>
      <c r="E16" s="191" t="s">
        <v>422</v>
      </c>
      <c r="F16" s="192">
        <v>1120</v>
      </c>
      <c r="G16" s="192">
        <v>1120</v>
      </c>
    </row>
    <row r="17" spans="1:7" ht="50.25" customHeight="1">
      <c r="A17" s="188" t="s">
        <v>103</v>
      </c>
      <c r="B17" s="189" t="s">
        <v>93</v>
      </c>
      <c r="C17" s="189" t="s">
        <v>104</v>
      </c>
      <c r="D17" s="189"/>
      <c r="E17" s="189"/>
      <c r="F17" s="165">
        <f aca="true" t="shared" si="1" ref="F17:G20">F18</f>
        <v>590</v>
      </c>
      <c r="G17" s="165">
        <f t="shared" si="1"/>
        <v>590</v>
      </c>
    </row>
    <row r="18" spans="1:7" ht="51" customHeight="1">
      <c r="A18" s="190" t="s">
        <v>96</v>
      </c>
      <c r="B18" s="191" t="s">
        <v>93</v>
      </c>
      <c r="C18" s="191" t="s">
        <v>104</v>
      </c>
      <c r="D18" s="191" t="s">
        <v>97</v>
      </c>
      <c r="E18" s="191"/>
      <c r="F18" s="192">
        <f t="shared" si="1"/>
        <v>590</v>
      </c>
      <c r="G18" s="192">
        <f t="shared" si="1"/>
        <v>590</v>
      </c>
    </row>
    <row r="19" spans="1:7" ht="51" customHeight="1">
      <c r="A19" s="190" t="s">
        <v>98</v>
      </c>
      <c r="B19" s="191" t="s">
        <v>93</v>
      </c>
      <c r="C19" s="191" t="s">
        <v>104</v>
      </c>
      <c r="D19" s="191" t="s">
        <v>99</v>
      </c>
      <c r="E19" s="191"/>
      <c r="F19" s="192">
        <f t="shared" si="1"/>
        <v>590</v>
      </c>
      <c r="G19" s="192">
        <f t="shared" si="1"/>
        <v>590</v>
      </c>
    </row>
    <row r="20" spans="1:7" ht="21.75" customHeight="1">
      <c r="A20" s="190" t="s">
        <v>105</v>
      </c>
      <c r="B20" s="191" t="s">
        <v>93</v>
      </c>
      <c r="C20" s="191" t="s">
        <v>104</v>
      </c>
      <c r="D20" s="191" t="s">
        <v>101</v>
      </c>
      <c r="E20" s="191"/>
      <c r="F20" s="192">
        <f t="shared" si="1"/>
        <v>590</v>
      </c>
      <c r="G20" s="192">
        <f t="shared" si="1"/>
        <v>590</v>
      </c>
    </row>
    <row r="21" spans="1:7" ht="33" customHeight="1">
      <c r="A21" s="190" t="s">
        <v>102</v>
      </c>
      <c r="B21" s="191" t="s">
        <v>93</v>
      </c>
      <c r="C21" s="191" t="s">
        <v>104</v>
      </c>
      <c r="D21" s="191" t="s">
        <v>101</v>
      </c>
      <c r="E21" s="191" t="s">
        <v>422</v>
      </c>
      <c r="F21" s="192">
        <v>590</v>
      </c>
      <c r="G21" s="192">
        <v>590</v>
      </c>
    </row>
    <row r="22" spans="1:7" ht="51.75" customHeight="1">
      <c r="A22" s="188" t="s">
        <v>106</v>
      </c>
      <c r="B22" s="189" t="s">
        <v>93</v>
      </c>
      <c r="C22" s="189" t="s">
        <v>107</v>
      </c>
      <c r="D22" s="189"/>
      <c r="E22" s="189"/>
      <c r="F22" s="165">
        <f aca="true" t="shared" si="2" ref="F22:G24">F23</f>
        <v>3815.5</v>
      </c>
      <c r="G22" s="165">
        <f t="shared" si="2"/>
        <v>3815.5</v>
      </c>
    </row>
    <row r="23" spans="1:7" ht="49.5" customHeight="1">
      <c r="A23" s="190" t="s">
        <v>96</v>
      </c>
      <c r="B23" s="191" t="s">
        <v>93</v>
      </c>
      <c r="C23" s="191" t="s">
        <v>107</v>
      </c>
      <c r="D23" s="191" t="s">
        <v>97</v>
      </c>
      <c r="E23" s="189"/>
      <c r="F23" s="192">
        <f t="shared" si="2"/>
        <v>3815.5</v>
      </c>
      <c r="G23" s="192">
        <f t="shared" si="2"/>
        <v>3815.5</v>
      </c>
    </row>
    <row r="24" spans="1:7" ht="50.25" customHeight="1">
      <c r="A24" s="190" t="s">
        <v>98</v>
      </c>
      <c r="B24" s="191" t="s">
        <v>93</v>
      </c>
      <c r="C24" s="191" t="s">
        <v>107</v>
      </c>
      <c r="D24" s="191" t="s">
        <v>99</v>
      </c>
      <c r="E24" s="189"/>
      <c r="F24" s="192">
        <f t="shared" si="2"/>
        <v>3815.5</v>
      </c>
      <c r="G24" s="192">
        <f t="shared" si="2"/>
        <v>3815.5</v>
      </c>
    </row>
    <row r="25" spans="1:7" ht="15.75" customHeight="1">
      <c r="A25" s="190" t="s">
        <v>108</v>
      </c>
      <c r="B25" s="191" t="s">
        <v>93</v>
      </c>
      <c r="C25" s="191" t="s">
        <v>107</v>
      </c>
      <c r="D25" s="191" t="s">
        <v>101</v>
      </c>
      <c r="E25" s="193"/>
      <c r="F25" s="192">
        <f>F27+F26+F28</f>
        <v>3815.5</v>
      </c>
      <c r="G25" s="192">
        <f>G27+G26+G28</f>
        <v>3815.5</v>
      </c>
    </row>
    <row r="26" spans="1:7" ht="36" customHeight="1">
      <c r="A26" s="190" t="s">
        <v>102</v>
      </c>
      <c r="B26" s="191" t="s">
        <v>93</v>
      </c>
      <c r="C26" s="191" t="s">
        <v>107</v>
      </c>
      <c r="D26" s="191" t="s">
        <v>101</v>
      </c>
      <c r="E26" s="191" t="s">
        <v>422</v>
      </c>
      <c r="F26" s="192">
        <v>2650.5</v>
      </c>
      <c r="G26" s="192">
        <v>2650.5</v>
      </c>
    </row>
    <row r="27" spans="1:7" ht="32.25" customHeight="1">
      <c r="A27" s="194" t="s">
        <v>109</v>
      </c>
      <c r="B27" s="191" t="s">
        <v>93</v>
      </c>
      <c r="C27" s="191" t="s">
        <v>107</v>
      </c>
      <c r="D27" s="191" t="s">
        <v>101</v>
      </c>
      <c r="E27" s="191" t="s">
        <v>423</v>
      </c>
      <c r="F27" s="192">
        <v>1150</v>
      </c>
      <c r="G27" s="192">
        <v>1150</v>
      </c>
    </row>
    <row r="28" spans="1:8" ht="18.75" customHeight="1">
      <c r="A28" s="194" t="s">
        <v>111</v>
      </c>
      <c r="B28" s="191" t="s">
        <v>93</v>
      </c>
      <c r="C28" s="191" t="s">
        <v>107</v>
      </c>
      <c r="D28" s="191" t="s">
        <v>101</v>
      </c>
      <c r="E28" s="191" t="s">
        <v>427</v>
      </c>
      <c r="F28" s="192">
        <v>15</v>
      </c>
      <c r="G28" s="192">
        <v>15</v>
      </c>
      <c r="H28" s="79"/>
    </row>
    <row r="29" spans="1:8" ht="16.5">
      <c r="A29" s="188" t="s">
        <v>112</v>
      </c>
      <c r="B29" s="189" t="s">
        <v>93</v>
      </c>
      <c r="C29" s="189" t="s">
        <v>113</v>
      </c>
      <c r="D29" s="189"/>
      <c r="E29" s="189"/>
      <c r="F29" s="165">
        <f>F33</f>
        <v>96</v>
      </c>
      <c r="G29" s="165">
        <f>G33</f>
        <v>96</v>
      </c>
      <c r="H29" s="79"/>
    </row>
    <row r="30" spans="1:7" ht="49.5" customHeight="1">
      <c r="A30" s="190" t="s">
        <v>96</v>
      </c>
      <c r="B30" s="191" t="s">
        <v>93</v>
      </c>
      <c r="C30" s="191" t="s">
        <v>113</v>
      </c>
      <c r="D30" s="191" t="s">
        <v>97</v>
      </c>
      <c r="E30" s="189"/>
      <c r="F30" s="192">
        <f>F33</f>
        <v>96</v>
      </c>
      <c r="G30" s="192">
        <f>G33</f>
        <v>96</v>
      </c>
    </row>
    <row r="31" spans="1:7" ht="49.5" customHeight="1">
      <c r="A31" s="190" t="s">
        <v>98</v>
      </c>
      <c r="B31" s="191" t="s">
        <v>93</v>
      </c>
      <c r="C31" s="191" t="s">
        <v>113</v>
      </c>
      <c r="D31" s="191" t="s">
        <v>99</v>
      </c>
      <c r="E31" s="189"/>
      <c r="F31" s="192">
        <f>F33</f>
        <v>96</v>
      </c>
      <c r="G31" s="192">
        <f>G33</f>
        <v>96</v>
      </c>
    </row>
    <row r="32" spans="1:7" ht="15.75" customHeight="1">
      <c r="A32" s="190" t="s">
        <v>114</v>
      </c>
      <c r="B32" s="191" t="s">
        <v>93</v>
      </c>
      <c r="C32" s="191" t="s">
        <v>113</v>
      </c>
      <c r="D32" s="191" t="s">
        <v>115</v>
      </c>
      <c r="E32" s="193"/>
      <c r="F32" s="192">
        <f>F31</f>
        <v>96</v>
      </c>
      <c r="G32" s="192">
        <f>G31</f>
        <v>96</v>
      </c>
    </row>
    <row r="33" spans="1:7" ht="16.5" customHeight="1">
      <c r="A33" s="194" t="s">
        <v>116</v>
      </c>
      <c r="B33" s="191" t="s">
        <v>93</v>
      </c>
      <c r="C33" s="191" t="s">
        <v>113</v>
      </c>
      <c r="D33" s="191" t="s">
        <v>117</v>
      </c>
      <c r="E33" s="191" t="s">
        <v>118</v>
      </c>
      <c r="F33" s="192">
        <v>96</v>
      </c>
      <c r="G33" s="192">
        <v>96</v>
      </c>
    </row>
    <row r="34" spans="1:7" ht="16.5">
      <c r="A34" s="188" t="s">
        <v>119</v>
      </c>
      <c r="B34" s="191" t="s">
        <v>93</v>
      </c>
      <c r="C34" s="189" t="s">
        <v>120</v>
      </c>
      <c r="D34" s="189"/>
      <c r="E34" s="189"/>
      <c r="F34" s="195">
        <f>F35</f>
        <v>1771</v>
      </c>
      <c r="G34" s="195">
        <f>G35</f>
        <v>1846</v>
      </c>
    </row>
    <row r="35" spans="1:7" ht="49.5">
      <c r="A35" s="190" t="s">
        <v>244</v>
      </c>
      <c r="B35" s="191" t="s">
        <v>93</v>
      </c>
      <c r="C35" s="191" t="s">
        <v>120</v>
      </c>
      <c r="D35" s="191" t="s">
        <v>122</v>
      </c>
      <c r="E35" s="189"/>
      <c r="F35" s="196">
        <f>F38+F42+F43</f>
        <v>1771</v>
      </c>
      <c r="G35" s="196">
        <f>G38+G42+G43</f>
        <v>1846</v>
      </c>
    </row>
    <row r="36" spans="1:7" ht="49.5">
      <c r="A36" s="190" t="s">
        <v>245</v>
      </c>
      <c r="B36" s="191" t="s">
        <v>93</v>
      </c>
      <c r="C36" s="191" t="s">
        <v>120</v>
      </c>
      <c r="D36" s="191" t="s">
        <v>246</v>
      </c>
      <c r="E36" s="189"/>
      <c r="F36" s="196">
        <f>F37</f>
        <v>70</v>
      </c>
      <c r="G36" s="196">
        <f>G37</f>
        <v>70</v>
      </c>
    </row>
    <row r="37" spans="1:7" ht="33">
      <c r="A37" s="190" t="s">
        <v>123</v>
      </c>
      <c r="B37" s="191" t="s">
        <v>93</v>
      </c>
      <c r="C37" s="191" t="s">
        <v>120</v>
      </c>
      <c r="D37" s="191" t="s">
        <v>247</v>
      </c>
      <c r="E37" s="189"/>
      <c r="F37" s="196">
        <f>F38</f>
        <v>70</v>
      </c>
      <c r="G37" s="196">
        <f>G38</f>
        <v>70</v>
      </c>
    </row>
    <row r="38" spans="1:7" ht="33">
      <c r="A38" s="194" t="s">
        <v>109</v>
      </c>
      <c r="B38" s="191" t="s">
        <v>93</v>
      </c>
      <c r="C38" s="191" t="s">
        <v>120</v>
      </c>
      <c r="D38" s="191" t="s">
        <v>247</v>
      </c>
      <c r="E38" s="191" t="s">
        <v>423</v>
      </c>
      <c r="F38" s="196">
        <v>70</v>
      </c>
      <c r="G38" s="196">
        <v>70</v>
      </c>
    </row>
    <row r="39" spans="1:7" ht="49.5" customHeight="1">
      <c r="A39" s="190" t="s">
        <v>96</v>
      </c>
      <c r="B39" s="191" t="s">
        <v>93</v>
      </c>
      <c r="C39" s="191" t="s">
        <v>120</v>
      </c>
      <c r="D39" s="191" t="s">
        <v>97</v>
      </c>
      <c r="E39" s="189"/>
      <c r="F39" s="192">
        <f>F40</f>
        <v>1701</v>
      </c>
      <c r="G39" s="192">
        <f>G40</f>
        <v>1776</v>
      </c>
    </row>
    <row r="40" spans="1:7" ht="50.25" customHeight="1">
      <c r="A40" s="190" t="s">
        <v>248</v>
      </c>
      <c r="B40" s="191" t="s">
        <v>93</v>
      </c>
      <c r="C40" s="191" t="s">
        <v>120</v>
      </c>
      <c r="D40" s="191" t="s">
        <v>99</v>
      </c>
      <c r="E40" s="189"/>
      <c r="F40" s="192">
        <f>F41</f>
        <v>1701</v>
      </c>
      <c r="G40" s="192">
        <f>G41</f>
        <v>1776</v>
      </c>
    </row>
    <row r="41" spans="1:7" ht="15.75" customHeight="1">
      <c r="A41" s="190" t="s">
        <v>125</v>
      </c>
      <c r="B41" s="191" t="s">
        <v>93</v>
      </c>
      <c r="C41" s="191" t="s">
        <v>120</v>
      </c>
      <c r="D41" s="191" t="s">
        <v>101</v>
      </c>
      <c r="E41" s="193"/>
      <c r="F41" s="192">
        <f>F43+F42</f>
        <v>1701</v>
      </c>
      <c r="G41" s="192">
        <f>G43+G42</f>
        <v>1776</v>
      </c>
    </row>
    <row r="42" spans="1:7" ht="36" customHeight="1">
      <c r="A42" s="190" t="s">
        <v>102</v>
      </c>
      <c r="B42" s="191" t="s">
        <v>93</v>
      </c>
      <c r="C42" s="191" t="s">
        <v>120</v>
      </c>
      <c r="D42" s="191" t="s">
        <v>101</v>
      </c>
      <c r="E42" s="191" t="s">
        <v>422</v>
      </c>
      <c r="F42" s="192">
        <v>1350</v>
      </c>
      <c r="G42" s="192">
        <v>1420</v>
      </c>
    </row>
    <row r="43" spans="1:7" ht="33.75" customHeight="1">
      <c r="A43" s="194" t="s">
        <v>109</v>
      </c>
      <c r="B43" s="191" t="s">
        <v>93</v>
      </c>
      <c r="C43" s="191" t="s">
        <v>120</v>
      </c>
      <c r="D43" s="191" t="s">
        <v>101</v>
      </c>
      <c r="E43" s="191" t="s">
        <v>110</v>
      </c>
      <c r="F43" s="192">
        <v>351</v>
      </c>
      <c r="G43" s="192">
        <v>356</v>
      </c>
    </row>
    <row r="44" spans="1:7" ht="16.5" hidden="1">
      <c r="A44" s="188" t="s">
        <v>126</v>
      </c>
      <c r="B44" s="189" t="s">
        <v>95</v>
      </c>
      <c r="C44" s="189"/>
      <c r="D44" s="189"/>
      <c r="E44" s="189"/>
      <c r="F44" s="165">
        <f aca="true" t="shared" si="3" ref="F44:G48">F45</f>
        <v>0</v>
      </c>
      <c r="G44" s="165">
        <f t="shared" si="3"/>
        <v>0</v>
      </c>
    </row>
    <row r="45" spans="1:7" ht="16.5" customHeight="1" hidden="1">
      <c r="A45" s="190" t="s">
        <v>127</v>
      </c>
      <c r="B45" s="191" t="s">
        <v>95</v>
      </c>
      <c r="C45" s="191" t="s">
        <v>104</v>
      </c>
      <c r="D45" s="191"/>
      <c r="E45" s="191"/>
      <c r="F45" s="192">
        <f t="shared" si="3"/>
        <v>0</v>
      </c>
      <c r="G45" s="192">
        <f t="shared" si="3"/>
        <v>0</v>
      </c>
    </row>
    <row r="46" spans="1:7" ht="48.75" customHeight="1" hidden="1">
      <c r="A46" s="190" t="s">
        <v>96</v>
      </c>
      <c r="B46" s="191" t="s">
        <v>95</v>
      </c>
      <c r="C46" s="191" t="s">
        <v>104</v>
      </c>
      <c r="D46" s="191" t="s">
        <v>97</v>
      </c>
      <c r="E46" s="189"/>
      <c r="F46" s="197">
        <f t="shared" si="3"/>
        <v>0</v>
      </c>
      <c r="G46" s="192">
        <f t="shared" si="3"/>
        <v>0</v>
      </c>
    </row>
    <row r="47" spans="1:7" ht="48" customHeight="1" hidden="1">
      <c r="A47" s="190" t="s">
        <v>98</v>
      </c>
      <c r="B47" s="191" t="s">
        <v>95</v>
      </c>
      <c r="C47" s="191" t="s">
        <v>104</v>
      </c>
      <c r="D47" s="191" t="s">
        <v>99</v>
      </c>
      <c r="E47" s="189"/>
      <c r="F47" s="197">
        <f t="shared" si="3"/>
        <v>0</v>
      </c>
      <c r="G47" s="192">
        <f t="shared" si="3"/>
        <v>0</v>
      </c>
    </row>
    <row r="48" spans="1:7" ht="33" customHeight="1" hidden="1">
      <c r="A48" s="190" t="s">
        <v>128</v>
      </c>
      <c r="B48" s="191" t="s">
        <v>95</v>
      </c>
      <c r="C48" s="191" t="s">
        <v>104</v>
      </c>
      <c r="D48" s="191" t="s">
        <v>129</v>
      </c>
      <c r="E48" s="193"/>
      <c r="F48" s="197">
        <f t="shared" si="3"/>
        <v>0</v>
      </c>
      <c r="G48" s="192">
        <f>G49</f>
        <v>0</v>
      </c>
    </row>
    <row r="49" spans="1:7" ht="36" customHeight="1" hidden="1">
      <c r="A49" s="190" t="s">
        <v>102</v>
      </c>
      <c r="B49" s="191" t="s">
        <v>95</v>
      </c>
      <c r="C49" s="191" t="s">
        <v>104</v>
      </c>
      <c r="D49" s="191" t="s">
        <v>129</v>
      </c>
      <c r="E49" s="191" t="s">
        <v>422</v>
      </c>
      <c r="F49" s="197">
        <v>0</v>
      </c>
      <c r="G49" s="192">
        <v>0</v>
      </c>
    </row>
    <row r="50" spans="1:7" ht="33.75" customHeight="1">
      <c r="A50" s="188" t="s">
        <v>130</v>
      </c>
      <c r="B50" s="189" t="s">
        <v>104</v>
      </c>
      <c r="C50" s="189"/>
      <c r="D50" s="189"/>
      <c r="E50" s="189"/>
      <c r="F50" s="195">
        <f>F51+F55</f>
        <v>280</v>
      </c>
      <c r="G50" s="195">
        <f>G51+G55</f>
        <v>330</v>
      </c>
    </row>
    <row r="51" spans="1:7" ht="34.5" customHeight="1">
      <c r="A51" s="198" t="s">
        <v>411</v>
      </c>
      <c r="B51" s="189" t="s">
        <v>104</v>
      </c>
      <c r="C51" s="189" t="s">
        <v>131</v>
      </c>
      <c r="D51" s="189"/>
      <c r="E51" s="189"/>
      <c r="F51" s="195">
        <f aca="true" t="shared" si="4" ref="F51:G53">F52</f>
        <v>60</v>
      </c>
      <c r="G51" s="195">
        <f t="shared" si="4"/>
        <v>70</v>
      </c>
    </row>
    <row r="52" spans="1:7" ht="66" customHeight="1">
      <c r="A52" s="199" t="s">
        <v>249</v>
      </c>
      <c r="B52" s="191" t="s">
        <v>104</v>
      </c>
      <c r="C52" s="191" t="s">
        <v>131</v>
      </c>
      <c r="D52" s="191" t="s">
        <v>133</v>
      </c>
      <c r="E52" s="191"/>
      <c r="F52" s="192">
        <f t="shared" si="4"/>
        <v>60</v>
      </c>
      <c r="G52" s="192">
        <f t="shared" si="4"/>
        <v>70</v>
      </c>
    </row>
    <row r="53" spans="1:7" ht="49.5">
      <c r="A53" s="200" t="s">
        <v>134</v>
      </c>
      <c r="B53" s="191" t="s">
        <v>104</v>
      </c>
      <c r="C53" s="191" t="s">
        <v>131</v>
      </c>
      <c r="D53" s="201">
        <v>9204400</v>
      </c>
      <c r="E53" s="202"/>
      <c r="F53" s="192">
        <f t="shared" si="4"/>
        <v>60</v>
      </c>
      <c r="G53" s="192">
        <f t="shared" si="4"/>
        <v>70</v>
      </c>
    </row>
    <row r="54" spans="1:7" ht="33" customHeight="1">
      <c r="A54" s="200" t="s">
        <v>109</v>
      </c>
      <c r="B54" s="191" t="s">
        <v>104</v>
      </c>
      <c r="C54" s="191" t="s">
        <v>131</v>
      </c>
      <c r="D54" s="201">
        <v>9204400</v>
      </c>
      <c r="E54" s="203">
        <v>244</v>
      </c>
      <c r="F54" s="192">
        <v>60</v>
      </c>
      <c r="G54" s="192">
        <v>70</v>
      </c>
    </row>
    <row r="55" spans="1:7" ht="18" customHeight="1">
      <c r="A55" s="188" t="s">
        <v>135</v>
      </c>
      <c r="B55" s="189" t="s">
        <v>104</v>
      </c>
      <c r="C55" s="189" t="s">
        <v>136</v>
      </c>
      <c r="D55" s="189"/>
      <c r="E55" s="189"/>
      <c r="F55" s="165">
        <f>F56+F60</f>
        <v>220</v>
      </c>
      <c r="G55" s="165">
        <f>G56+G60</f>
        <v>260</v>
      </c>
    </row>
    <row r="56" spans="1:7" ht="66" customHeight="1">
      <c r="A56" s="199" t="s">
        <v>249</v>
      </c>
      <c r="B56" s="191" t="s">
        <v>104</v>
      </c>
      <c r="C56" s="191" t="s">
        <v>136</v>
      </c>
      <c r="D56" s="191" t="s">
        <v>133</v>
      </c>
      <c r="E56" s="191"/>
      <c r="F56" s="192">
        <f>F58</f>
        <v>130</v>
      </c>
      <c r="G56" s="192">
        <f>G58</f>
        <v>150</v>
      </c>
    </row>
    <row r="57" spans="1:7" ht="32.25" customHeight="1">
      <c r="A57" s="204" t="s">
        <v>138</v>
      </c>
      <c r="B57" s="191" t="s">
        <v>104</v>
      </c>
      <c r="C57" s="191" t="s">
        <v>136</v>
      </c>
      <c r="D57" s="191" t="s">
        <v>139</v>
      </c>
      <c r="E57" s="191"/>
      <c r="F57" s="192">
        <f>F59</f>
        <v>130</v>
      </c>
      <c r="G57" s="192">
        <f>G59</f>
        <v>150</v>
      </c>
    </row>
    <row r="58" spans="1:7" ht="49.5">
      <c r="A58" s="200" t="s">
        <v>134</v>
      </c>
      <c r="B58" s="191" t="s">
        <v>104</v>
      </c>
      <c r="C58" s="191" t="s">
        <v>136</v>
      </c>
      <c r="D58" s="203">
        <v>9214500</v>
      </c>
      <c r="E58" s="202"/>
      <c r="F58" s="192">
        <f>F59</f>
        <v>130</v>
      </c>
      <c r="G58" s="192">
        <f>G59</f>
        <v>150</v>
      </c>
    </row>
    <row r="59" spans="1:7" ht="33" customHeight="1">
      <c r="A59" s="200" t="s">
        <v>109</v>
      </c>
      <c r="B59" s="191" t="s">
        <v>104</v>
      </c>
      <c r="C59" s="191" t="s">
        <v>136</v>
      </c>
      <c r="D59" s="203">
        <v>9214500</v>
      </c>
      <c r="E59" s="203">
        <v>244</v>
      </c>
      <c r="F59" s="192">
        <v>130</v>
      </c>
      <c r="G59" s="192">
        <v>150</v>
      </c>
    </row>
    <row r="60" spans="1:7" ht="33" customHeight="1">
      <c r="A60" s="204" t="s">
        <v>140</v>
      </c>
      <c r="B60" s="191" t="s">
        <v>104</v>
      </c>
      <c r="C60" s="191" t="s">
        <v>136</v>
      </c>
      <c r="D60" s="191" t="s">
        <v>141</v>
      </c>
      <c r="E60" s="191"/>
      <c r="F60" s="192">
        <f>F62</f>
        <v>90</v>
      </c>
      <c r="G60" s="192">
        <f>G62</f>
        <v>110</v>
      </c>
    </row>
    <row r="61" spans="1:7" ht="48.75" customHeight="1">
      <c r="A61" s="200" t="s">
        <v>134</v>
      </c>
      <c r="B61" s="191" t="s">
        <v>104</v>
      </c>
      <c r="C61" s="191" t="s">
        <v>136</v>
      </c>
      <c r="D61" s="203">
        <v>9224500</v>
      </c>
      <c r="E61" s="202"/>
      <c r="F61" s="192">
        <f>F62</f>
        <v>90</v>
      </c>
      <c r="G61" s="192">
        <f>G62</f>
        <v>110</v>
      </c>
    </row>
    <row r="62" spans="1:7" ht="33.75" customHeight="1">
      <c r="A62" s="200" t="s">
        <v>109</v>
      </c>
      <c r="B62" s="191" t="s">
        <v>104</v>
      </c>
      <c r="C62" s="191" t="s">
        <v>136</v>
      </c>
      <c r="D62" s="203">
        <v>9224500</v>
      </c>
      <c r="E62" s="203">
        <v>244</v>
      </c>
      <c r="F62" s="192">
        <v>90</v>
      </c>
      <c r="G62" s="192">
        <v>110</v>
      </c>
    </row>
    <row r="63" spans="1:7" ht="19.5" customHeight="1">
      <c r="A63" s="188" t="s">
        <v>142</v>
      </c>
      <c r="B63" s="189" t="s">
        <v>107</v>
      </c>
      <c r="C63" s="191"/>
      <c r="D63" s="191"/>
      <c r="E63" s="191"/>
      <c r="F63" s="165">
        <f>F67+F70+F71</f>
        <v>3917.2</v>
      </c>
      <c r="G63" s="165">
        <f>G67+G70+G71</f>
        <v>4240.6</v>
      </c>
    </row>
    <row r="64" spans="1:7" ht="19.5" customHeight="1">
      <c r="A64" s="188" t="s">
        <v>143</v>
      </c>
      <c r="B64" s="189" t="s">
        <v>107</v>
      </c>
      <c r="C64" s="189" t="s">
        <v>131</v>
      </c>
      <c r="D64" s="191"/>
      <c r="E64" s="191"/>
      <c r="F64" s="165">
        <f>F65+F70</f>
        <v>3151.2</v>
      </c>
      <c r="G64" s="165">
        <f>G67+G70</f>
        <v>3199.6</v>
      </c>
    </row>
    <row r="65" spans="1:7" ht="31.5" customHeight="1">
      <c r="A65" s="190" t="s">
        <v>250</v>
      </c>
      <c r="B65" s="191" t="s">
        <v>107</v>
      </c>
      <c r="C65" s="191" t="s">
        <v>131</v>
      </c>
      <c r="D65" s="191" t="s">
        <v>145</v>
      </c>
      <c r="E65" s="191"/>
      <c r="F65" s="165">
        <f>F66</f>
        <v>1642.7</v>
      </c>
      <c r="G65" s="165">
        <f>G66</f>
        <v>1691.1</v>
      </c>
    </row>
    <row r="66" spans="1:7" ht="16.5">
      <c r="A66" s="190" t="s">
        <v>146</v>
      </c>
      <c r="B66" s="191" t="s">
        <v>107</v>
      </c>
      <c r="C66" s="191" t="s">
        <v>131</v>
      </c>
      <c r="D66" s="191" t="s">
        <v>147</v>
      </c>
      <c r="E66" s="191"/>
      <c r="F66" s="192">
        <f>F67</f>
        <v>1642.7</v>
      </c>
      <c r="G66" s="192">
        <f>G67</f>
        <v>1691.1</v>
      </c>
    </row>
    <row r="67" spans="1:7" ht="33">
      <c r="A67" s="200" t="s">
        <v>109</v>
      </c>
      <c r="B67" s="191" t="s">
        <v>107</v>
      </c>
      <c r="C67" s="191" t="s">
        <v>131</v>
      </c>
      <c r="D67" s="191" t="s">
        <v>147</v>
      </c>
      <c r="E67" s="191" t="s">
        <v>423</v>
      </c>
      <c r="F67" s="192">
        <f>1642.7</f>
        <v>1642.7</v>
      </c>
      <c r="G67" s="192">
        <f>1691.1</f>
        <v>1691.1</v>
      </c>
    </row>
    <row r="68" spans="1:7" s="79" customFormat="1" ht="31.5" customHeight="1">
      <c r="A68" s="231" t="s">
        <v>444</v>
      </c>
      <c r="B68" s="191" t="s">
        <v>107</v>
      </c>
      <c r="C68" s="191" t="s">
        <v>131</v>
      </c>
      <c r="D68" s="191" t="s">
        <v>445</v>
      </c>
      <c r="E68" s="191"/>
      <c r="F68" s="192">
        <f>F69</f>
        <v>1508.5</v>
      </c>
      <c r="G68" s="192">
        <f>G69</f>
        <v>1508.5</v>
      </c>
    </row>
    <row r="69" spans="1:7" s="79" customFormat="1" ht="18.75" customHeight="1">
      <c r="A69" s="231" t="s">
        <v>446</v>
      </c>
      <c r="B69" s="191" t="s">
        <v>107</v>
      </c>
      <c r="C69" s="191" t="s">
        <v>131</v>
      </c>
      <c r="D69" s="191" t="s">
        <v>447</v>
      </c>
      <c r="E69" s="191"/>
      <c r="F69" s="192">
        <f>F70</f>
        <v>1508.5</v>
      </c>
      <c r="G69" s="192">
        <f>G70</f>
        <v>1508.5</v>
      </c>
    </row>
    <row r="70" spans="1:7" s="79" customFormat="1" ht="31.5" customHeight="1">
      <c r="A70" s="231" t="s">
        <v>448</v>
      </c>
      <c r="B70" s="191" t="s">
        <v>107</v>
      </c>
      <c r="C70" s="191" t="s">
        <v>131</v>
      </c>
      <c r="D70" s="191" t="s">
        <v>447</v>
      </c>
      <c r="E70" s="191" t="s">
        <v>423</v>
      </c>
      <c r="F70" s="192">
        <v>1508.5</v>
      </c>
      <c r="G70" s="192">
        <v>1508.5</v>
      </c>
    </row>
    <row r="71" spans="1:7" ht="17.25" customHeight="1">
      <c r="A71" s="188" t="s">
        <v>148</v>
      </c>
      <c r="B71" s="189" t="s">
        <v>107</v>
      </c>
      <c r="C71" s="205">
        <v>12</v>
      </c>
      <c r="D71" s="191"/>
      <c r="E71" s="191"/>
      <c r="F71" s="165">
        <f>F72+F76+F82</f>
        <v>766</v>
      </c>
      <c r="G71" s="165">
        <f>G72+G76+G82</f>
        <v>1041</v>
      </c>
    </row>
    <row r="72" spans="1:7" ht="48" customHeight="1">
      <c r="A72" s="190" t="s">
        <v>251</v>
      </c>
      <c r="B72" s="191" t="s">
        <v>107</v>
      </c>
      <c r="C72" s="187">
        <v>12</v>
      </c>
      <c r="D72" s="191" t="s">
        <v>150</v>
      </c>
      <c r="E72" s="191"/>
      <c r="F72" s="192">
        <f aca="true" t="shared" si="5" ref="F72:G74">F73</f>
        <v>350</v>
      </c>
      <c r="G72" s="192">
        <f t="shared" si="5"/>
        <v>500</v>
      </c>
    </row>
    <row r="73" spans="1:7" s="81" customFormat="1" ht="34.5" customHeight="1">
      <c r="A73" s="190" t="s">
        <v>252</v>
      </c>
      <c r="B73" s="191" t="s">
        <v>107</v>
      </c>
      <c r="C73" s="187">
        <v>12</v>
      </c>
      <c r="D73" s="191" t="s">
        <v>253</v>
      </c>
      <c r="E73" s="193"/>
      <c r="F73" s="192">
        <f t="shared" si="5"/>
        <v>350</v>
      </c>
      <c r="G73" s="192">
        <f t="shared" si="5"/>
        <v>500</v>
      </c>
    </row>
    <row r="74" spans="1:7" ht="34.5" customHeight="1">
      <c r="A74" s="190" t="s">
        <v>151</v>
      </c>
      <c r="B74" s="191" t="s">
        <v>107</v>
      </c>
      <c r="C74" s="187">
        <v>12</v>
      </c>
      <c r="D74" s="191" t="s">
        <v>152</v>
      </c>
      <c r="E74" s="191"/>
      <c r="F74" s="192">
        <f t="shared" si="5"/>
        <v>350</v>
      </c>
      <c r="G74" s="192">
        <f t="shared" si="5"/>
        <v>500</v>
      </c>
    </row>
    <row r="75" spans="1:7" ht="48" customHeight="1">
      <c r="A75" s="190" t="s">
        <v>153</v>
      </c>
      <c r="B75" s="191" t="s">
        <v>107</v>
      </c>
      <c r="C75" s="187">
        <v>12</v>
      </c>
      <c r="D75" s="191" t="s">
        <v>152</v>
      </c>
      <c r="E75" s="191" t="s">
        <v>412</v>
      </c>
      <c r="F75" s="192">
        <v>350</v>
      </c>
      <c r="G75" s="192">
        <v>500</v>
      </c>
    </row>
    <row r="76" spans="1:7" ht="32.25" customHeight="1">
      <c r="A76" s="190" t="s">
        <v>155</v>
      </c>
      <c r="B76" s="191" t="s">
        <v>107</v>
      </c>
      <c r="C76" s="191" t="s">
        <v>156</v>
      </c>
      <c r="D76" s="191" t="s">
        <v>157</v>
      </c>
      <c r="E76" s="191"/>
      <c r="F76" s="192">
        <f>F77</f>
        <v>365</v>
      </c>
      <c r="G76" s="192">
        <f>G77</f>
        <v>486</v>
      </c>
    </row>
    <row r="77" spans="1:7" ht="36" customHeight="1">
      <c r="A77" s="190" t="s">
        <v>158</v>
      </c>
      <c r="B77" s="191" t="s">
        <v>107</v>
      </c>
      <c r="C77" s="187">
        <v>12</v>
      </c>
      <c r="D77" s="187">
        <v>9410000</v>
      </c>
      <c r="E77" s="193"/>
      <c r="F77" s="192">
        <f>F78+F80</f>
        <v>365</v>
      </c>
      <c r="G77" s="192">
        <f>G78+G80</f>
        <v>486</v>
      </c>
    </row>
    <row r="78" spans="1:7" ht="33" customHeight="1">
      <c r="A78" s="190" t="s">
        <v>159</v>
      </c>
      <c r="B78" s="191" t="s">
        <v>107</v>
      </c>
      <c r="C78" s="191" t="s">
        <v>156</v>
      </c>
      <c r="D78" s="187">
        <v>9414701</v>
      </c>
      <c r="E78" s="191"/>
      <c r="F78" s="192">
        <f>F79</f>
        <v>201</v>
      </c>
      <c r="G78" s="192">
        <f>G79</f>
        <v>300</v>
      </c>
    </row>
    <row r="79" spans="1:7" ht="33">
      <c r="A79" s="200" t="s">
        <v>109</v>
      </c>
      <c r="B79" s="191" t="s">
        <v>107</v>
      </c>
      <c r="C79" s="191" t="s">
        <v>156</v>
      </c>
      <c r="D79" s="187">
        <v>9414701</v>
      </c>
      <c r="E79" s="191" t="s">
        <v>423</v>
      </c>
      <c r="F79" s="192">
        <v>201</v>
      </c>
      <c r="G79" s="192">
        <v>300</v>
      </c>
    </row>
    <row r="80" spans="1:7" ht="33">
      <c r="A80" s="200" t="s">
        <v>160</v>
      </c>
      <c r="B80" s="191" t="s">
        <v>107</v>
      </c>
      <c r="C80" s="191" t="s">
        <v>156</v>
      </c>
      <c r="D80" s="187">
        <v>9414702</v>
      </c>
      <c r="E80" s="191"/>
      <c r="F80" s="192">
        <f>F81</f>
        <v>164</v>
      </c>
      <c r="G80" s="192">
        <f>G81</f>
        <v>186</v>
      </c>
    </row>
    <row r="81" spans="1:7" ht="33">
      <c r="A81" s="200" t="s">
        <v>109</v>
      </c>
      <c r="B81" s="191" t="s">
        <v>107</v>
      </c>
      <c r="C81" s="191" t="s">
        <v>156</v>
      </c>
      <c r="D81" s="187">
        <v>9414702</v>
      </c>
      <c r="E81" s="191" t="s">
        <v>423</v>
      </c>
      <c r="F81" s="192">
        <v>164</v>
      </c>
      <c r="G81" s="192">
        <v>186</v>
      </c>
    </row>
    <row r="82" spans="1:7" ht="18.75" customHeight="1">
      <c r="A82" s="190" t="s">
        <v>161</v>
      </c>
      <c r="B82" s="191" t="s">
        <v>107</v>
      </c>
      <c r="C82" s="191" t="s">
        <v>156</v>
      </c>
      <c r="D82" s="191" t="s">
        <v>162</v>
      </c>
      <c r="E82" s="191"/>
      <c r="F82" s="192">
        <f>F83</f>
        <v>51</v>
      </c>
      <c r="G82" s="192">
        <f>G83</f>
        <v>55</v>
      </c>
    </row>
    <row r="83" spans="1:7" ht="33" customHeight="1">
      <c r="A83" s="190" t="s">
        <v>163</v>
      </c>
      <c r="B83" s="191" t="s">
        <v>107</v>
      </c>
      <c r="C83" s="191" t="s">
        <v>156</v>
      </c>
      <c r="D83" s="191" t="s">
        <v>164</v>
      </c>
      <c r="E83" s="191"/>
      <c r="F83" s="192">
        <f>F84</f>
        <v>51</v>
      </c>
      <c r="G83" s="192">
        <f>G84</f>
        <v>55</v>
      </c>
    </row>
    <row r="84" spans="1:7" ht="32.25" customHeight="1">
      <c r="A84" s="190" t="s">
        <v>165</v>
      </c>
      <c r="B84" s="191" t="s">
        <v>107</v>
      </c>
      <c r="C84" s="191" t="s">
        <v>156</v>
      </c>
      <c r="D84" s="191" t="s">
        <v>164</v>
      </c>
      <c r="E84" s="191" t="s">
        <v>154</v>
      </c>
      <c r="F84" s="192">
        <v>51</v>
      </c>
      <c r="G84" s="192">
        <v>55</v>
      </c>
    </row>
    <row r="85" spans="1:7" ht="16.5">
      <c r="A85" s="188" t="s">
        <v>166</v>
      </c>
      <c r="B85" s="189" t="s">
        <v>167</v>
      </c>
      <c r="C85" s="189"/>
      <c r="D85" s="189"/>
      <c r="E85" s="189"/>
      <c r="F85" s="165">
        <f>F86+F94+F99</f>
        <v>2940.7</v>
      </c>
      <c r="G85" s="165">
        <f>G86+G94+G99</f>
        <v>2931.7</v>
      </c>
    </row>
    <row r="86" spans="1:10" ht="16.5">
      <c r="A86" s="188" t="s">
        <v>168</v>
      </c>
      <c r="B86" s="189" t="s">
        <v>167</v>
      </c>
      <c r="C86" s="189" t="s">
        <v>93</v>
      </c>
      <c r="D86" s="189"/>
      <c r="E86" s="189"/>
      <c r="F86" s="165">
        <f>F88+F93</f>
        <v>1247.7</v>
      </c>
      <c r="G86" s="165">
        <f>G87</f>
        <v>520</v>
      </c>
      <c r="J86" s="6"/>
    </row>
    <row r="87" spans="1:7" ht="18" customHeight="1">
      <c r="A87" s="190" t="s">
        <v>254</v>
      </c>
      <c r="B87" s="191" t="s">
        <v>167</v>
      </c>
      <c r="C87" s="191" t="s">
        <v>93</v>
      </c>
      <c r="D87" s="191" t="s">
        <v>170</v>
      </c>
      <c r="E87" s="191"/>
      <c r="F87" s="192">
        <f>F88</f>
        <v>250</v>
      </c>
      <c r="G87" s="192">
        <f>G91+G88</f>
        <v>520</v>
      </c>
    </row>
    <row r="88" spans="1:7" s="79" customFormat="1" ht="17.25" customHeight="1">
      <c r="A88" s="190" t="s">
        <v>174</v>
      </c>
      <c r="B88" s="191" t="s">
        <v>167</v>
      </c>
      <c r="C88" s="191" t="s">
        <v>93</v>
      </c>
      <c r="D88" s="191" t="s">
        <v>175</v>
      </c>
      <c r="F88" s="192">
        <v>250</v>
      </c>
      <c r="G88" s="192">
        <v>180</v>
      </c>
    </row>
    <row r="89" spans="1:7" s="79" customFormat="1" ht="17.25" customHeight="1">
      <c r="A89" s="30" t="s">
        <v>163</v>
      </c>
      <c r="B89" s="31" t="s">
        <v>167</v>
      </c>
      <c r="C89" s="31" t="s">
        <v>93</v>
      </c>
      <c r="D89" s="31" t="s">
        <v>176</v>
      </c>
      <c r="E89" s="31"/>
      <c r="F89" s="192">
        <f>F90</f>
        <v>250</v>
      </c>
      <c r="G89" s="192">
        <f>G90</f>
        <v>180</v>
      </c>
    </row>
    <row r="90" spans="1:7" s="79" customFormat="1" ht="17.25" customHeight="1">
      <c r="A90" s="231" t="s">
        <v>448</v>
      </c>
      <c r="B90" s="31" t="s">
        <v>167</v>
      </c>
      <c r="C90" s="31" t="s">
        <v>93</v>
      </c>
      <c r="D90" s="31" t="s">
        <v>176</v>
      </c>
      <c r="E90" s="191" t="s">
        <v>423</v>
      </c>
      <c r="F90" s="192">
        <v>250</v>
      </c>
      <c r="G90" s="192">
        <v>180</v>
      </c>
    </row>
    <row r="91" spans="1:7" s="79" customFormat="1" ht="18.75" customHeight="1">
      <c r="A91" s="190" t="s">
        <v>171</v>
      </c>
      <c r="B91" s="191" t="s">
        <v>167</v>
      </c>
      <c r="C91" s="191" t="s">
        <v>93</v>
      </c>
      <c r="D91" s="191" t="s">
        <v>172</v>
      </c>
      <c r="E91" s="191"/>
      <c r="F91" s="192">
        <f>F92</f>
        <v>997.7</v>
      </c>
      <c r="G91" s="192">
        <f>G92</f>
        <v>340</v>
      </c>
    </row>
    <row r="92" spans="1:7" ht="33" customHeight="1">
      <c r="A92" s="190" t="s">
        <v>163</v>
      </c>
      <c r="B92" s="191" t="s">
        <v>167</v>
      </c>
      <c r="C92" s="191" t="s">
        <v>93</v>
      </c>
      <c r="D92" s="191" t="s">
        <v>173</v>
      </c>
      <c r="E92" s="191"/>
      <c r="F92" s="192">
        <f>F93</f>
        <v>997.7</v>
      </c>
      <c r="G92" s="192">
        <f>G93</f>
        <v>340</v>
      </c>
    </row>
    <row r="93" spans="1:7" ht="32.25" customHeight="1">
      <c r="A93" s="190" t="s">
        <v>109</v>
      </c>
      <c r="B93" s="191" t="s">
        <v>167</v>
      </c>
      <c r="C93" s="191" t="s">
        <v>93</v>
      </c>
      <c r="D93" s="191" t="s">
        <v>173</v>
      </c>
      <c r="E93" s="191" t="s">
        <v>423</v>
      </c>
      <c r="F93" s="192">
        <v>997.7</v>
      </c>
      <c r="G93" s="192">
        <v>340</v>
      </c>
    </row>
    <row r="94" spans="1:7" ht="16.5">
      <c r="A94" s="198" t="s">
        <v>177</v>
      </c>
      <c r="B94" s="189" t="s">
        <v>167</v>
      </c>
      <c r="C94" s="189" t="s">
        <v>95</v>
      </c>
      <c r="D94" s="189"/>
      <c r="E94" s="189"/>
      <c r="F94" s="165">
        <f>F95</f>
        <v>200</v>
      </c>
      <c r="G94" s="165">
        <f>G95</f>
        <v>200</v>
      </c>
    </row>
    <row r="95" spans="1:7" ht="51.75" customHeight="1">
      <c r="A95" s="190" t="s">
        <v>178</v>
      </c>
      <c r="B95" s="191" t="s">
        <v>167</v>
      </c>
      <c r="C95" s="191" t="s">
        <v>95</v>
      </c>
      <c r="D95" s="191" t="s">
        <v>179</v>
      </c>
      <c r="E95" s="191"/>
      <c r="F95" s="192">
        <f>F98</f>
        <v>200</v>
      </c>
      <c r="G95" s="192">
        <f>G96</f>
        <v>200</v>
      </c>
    </row>
    <row r="96" spans="1:7" ht="16.5" customHeight="1">
      <c r="A96" s="199" t="s">
        <v>180</v>
      </c>
      <c r="B96" s="191" t="s">
        <v>167</v>
      </c>
      <c r="C96" s="191" t="s">
        <v>95</v>
      </c>
      <c r="D96" s="191" t="s">
        <v>181</v>
      </c>
      <c r="E96" s="191"/>
      <c r="F96" s="192">
        <f>F97+F98</f>
        <v>200</v>
      </c>
      <c r="G96" s="192">
        <f>G97+G98</f>
        <v>200</v>
      </c>
    </row>
    <row r="97" spans="1:7" ht="0" customHeight="1" hidden="1">
      <c r="A97" s="199"/>
      <c r="B97" s="191"/>
      <c r="C97" s="191"/>
      <c r="D97" s="191"/>
      <c r="E97" s="191"/>
      <c r="F97" s="192"/>
      <c r="G97" s="192"/>
    </row>
    <row r="98" spans="1:7" ht="32.25" customHeight="1">
      <c r="A98" s="190" t="s">
        <v>109</v>
      </c>
      <c r="B98" s="191" t="s">
        <v>167</v>
      </c>
      <c r="C98" s="191" t="s">
        <v>95</v>
      </c>
      <c r="D98" s="191" t="s">
        <v>181</v>
      </c>
      <c r="E98" s="191" t="s">
        <v>423</v>
      </c>
      <c r="F98" s="192">
        <v>200</v>
      </c>
      <c r="G98" s="192">
        <v>200</v>
      </c>
    </row>
    <row r="99" spans="1:7" ht="17.25" customHeight="1">
      <c r="A99" s="188" t="s">
        <v>182</v>
      </c>
      <c r="B99" s="189" t="s">
        <v>167</v>
      </c>
      <c r="C99" s="189" t="s">
        <v>104</v>
      </c>
      <c r="D99" s="189"/>
      <c r="E99" s="189"/>
      <c r="F99" s="165">
        <f>F100</f>
        <v>1492.9999999999998</v>
      </c>
      <c r="G99" s="165">
        <f>G100</f>
        <v>2211.7</v>
      </c>
    </row>
    <row r="100" spans="1:7" ht="33" customHeight="1">
      <c r="A100" s="190" t="s">
        <v>255</v>
      </c>
      <c r="B100" s="191" t="s">
        <v>167</v>
      </c>
      <c r="C100" s="191" t="s">
        <v>104</v>
      </c>
      <c r="D100" s="191" t="s">
        <v>184</v>
      </c>
      <c r="E100" s="191"/>
      <c r="F100" s="192">
        <f>F102</f>
        <v>1492.9999999999998</v>
      </c>
      <c r="G100" s="192">
        <f>G102</f>
        <v>2211.7</v>
      </c>
    </row>
    <row r="101" spans="1:7" ht="17.25" customHeight="1">
      <c r="A101" s="199" t="s">
        <v>185</v>
      </c>
      <c r="B101" s="191" t="s">
        <v>167</v>
      </c>
      <c r="C101" s="191" t="s">
        <v>104</v>
      </c>
      <c r="D101" s="191" t="s">
        <v>186</v>
      </c>
      <c r="E101" s="191"/>
      <c r="F101" s="192">
        <f>F102</f>
        <v>1492.9999999999998</v>
      </c>
      <c r="G101" s="192">
        <f>G102</f>
        <v>2211.7</v>
      </c>
    </row>
    <row r="102" spans="1:7" ht="33">
      <c r="A102" s="190" t="s">
        <v>109</v>
      </c>
      <c r="B102" s="191" t="s">
        <v>167</v>
      </c>
      <c r="C102" s="191" t="s">
        <v>104</v>
      </c>
      <c r="D102" s="191" t="s">
        <v>186</v>
      </c>
      <c r="E102" s="191" t="s">
        <v>423</v>
      </c>
      <c r="F102" s="192">
        <f>2010-22.9+186.7-680.8</f>
        <v>1492.9999999999998</v>
      </c>
      <c r="G102" s="196">
        <f>2300-389.7+195.3+106.1</f>
        <v>2211.7</v>
      </c>
    </row>
    <row r="103" spans="1:7" ht="16.5">
      <c r="A103" s="188" t="s">
        <v>187</v>
      </c>
      <c r="B103" s="189" t="s">
        <v>188</v>
      </c>
      <c r="C103" s="189"/>
      <c r="D103" s="189"/>
      <c r="E103" s="189"/>
      <c r="F103" s="165">
        <f>F104</f>
        <v>100</v>
      </c>
      <c r="G103" s="165">
        <f>G104</f>
        <v>100</v>
      </c>
    </row>
    <row r="104" spans="1:7" ht="16.5" customHeight="1">
      <c r="A104" s="198" t="s">
        <v>189</v>
      </c>
      <c r="B104" s="189" t="s">
        <v>188</v>
      </c>
      <c r="C104" s="189" t="s">
        <v>95</v>
      </c>
      <c r="D104" s="189"/>
      <c r="E104" s="189"/>
      <c r="F104" s="165">
        <f>F106</f>
        <v>100</v>
      </c>
      <c r="G104" s="165">
        <f>G106</f>
        <v>100</v>
      </c>
    </row>
    <row r="105" spans="1:10" ht="32.25" customHeight="1">
      <c r="A105" s="190" t="str">
        <f>'Прил. 4 (2)'!A107</f>
        <v>Муниципальная программа «Экологическая безопастность Таштыпского сельсовета на 2014-2016 годы» </v>
      </c>
      <c r="B105" s="191" t="s">
        <v>188</v>
      </c>
      <c r="C105" s="191" t="s">
        <v>95</v>
      </c>
      <c r="D105" s="191" t="s">
        <v>191</v>
      </c>
      <c r="E105" s="191"/>
      <c r="F105" s="192">
        <f>F107</f>
        <v>100</v>
      </c>
      <c r="G105" s="192">
        <f>G107</f>
        <v>100</v>
      </c>
      <c r="J105" s="174">
        <f>F11+F50+F44+F63+F85+F103+F108+F113+F124+F139+F144</f>
        <v>17070.4</v>
      </c>
    </row>
    <row r="106" spans="1:7" ht="18" customHeight="1">
      <c r="A106" s="199" t="s">
        <v>185</v>
      </c>
      <c r="B106" s="191" t="s">
        <v>188</v>
      </c>
      <c r="C106" s="191" t="s">
        <v>95</v>
      </c>
      <c r="D106" s="191" t="s">
        <v>192</v>
      </c>
      <c r="E106" s="191"/>
      <c r="F106" s="192">
        <f>F105</f>
        <v>100</v>
      </c>
      <c r="G106" s="192">
        <f>G105</f>
        <v>100</v>
      </c>
    </row>
    <row r="107" spans="1:7" ht="33">
      <c r="A107" s="190" t="s">
        <v>109</v>
      </c>
      <c r="B107" s="191" t="s">
        <v>188</v>
      </c>
      <c r="C107" s="191" t="s">
        <v>95</v>
      </c>
      <c r="D107" s="191" t="s">
        <v>192</v>
      </c>
      <c r="E107" s="191" t="s">
        <v>423</v>
      </c>
      <c r="F107" s="196">
        <v>100</v>
      </c>
      <c r="G107" s="196">
        <v>100</v>
      </c>
    </row>
    <row r="108" spans="1:7" ht="18" customHeight="1">
      <c r="A108" s="188" t="s">
        <v>193</v>
      </c>
      <c r="B108" s="189" t="s">
        <v>194</v>
      </c>
      <c r="C108" s="191"/>
      <c r="D108" s="191"/>
      <c r="E108" s="191"/>
      <c r="F108" s="195">
        <f aca="true" t="shared" si="6" ref="F108:G110">F109</f>
        <v>71.5</v>
      </c>
      <c r="G108" s="195">
        <f t="shared" si="6"/>
        <v>73</v>
      </c>
    </row>
    <row r="109" spans="1:7" ht="16.5" customHeight="1">
      <c r="A109" s="190" t="s">
        <v>195</v>
      </c>
      <c r="B109" s="189" t="s">
        <v>194</v>
      </c>
      <c r="C109" s="189" t="s">
        <v>194</v>
      </c>
      <c r="D109" s="189"/>
      <c r="E109" s="189"/>
      <c r="F109" s="195">
        <f t="shared" si="6"/>
        <v>71.5</v>
      </c>
      <c r="G109" s="195">
        <f t="shared" si="6"/>
        <v>73</v>
      </c>
    </row>
    <row r="110" spans="1:7" ht="34.5" customHeight="1">
      <c r="A110" s="190" t="s">
        <v>256</v>
      </c>
      <c r="B110" s="191" t="s">
        <v>194</v>
      </c>
      <c r="C110" s="191" t="s">
        <v>194</v>
      </c>
      <c r="D110" s="191" t="s">
        <v>197</v>
      </c>
      <c r="E110" s="191"/>
      <c r="F110" s="196">
        <f t="shared" si="6"/>
        <v>71.5</v>
      </c>
      <c r="G110" s="192">
        <f t="shared" si="6"/>
        <v>73</v>
      </c>
    </row>
    <row r="111" spans="1:7" ht="15" customHeight="1">
      <c r="A111" s="190" t="s">
        <v>198</v>
      </c>
      <c r="B111" s="191" t="s">
        <v>194</v>
      </c>
      <c r="C111" s="191" t="s">
        <v>194</v>
      </c>
      <c r="D111" s="191" t="s">
        <v>199</v>
      </c>
      <c r="E111" s="191"/>
      <c r="F111" s="196">
        <f>F112</f>
        <v>71.5</v>
      </c>
      <c r="G111" s="192">
        <f>G112</f>
        <v>73</v>
      </c>
    </row>
    <row r="112" spans="1:7" ht="33">
      <c r="A112" s="190" t="s">
        <v>109</v>
      </c>
      <c r="B112" s="191" t="s">
        <v>194</v>
      </c>
      <c r="C112" s="191" t="s">
        <v>194</v>
      </c>
      <c r="D112" s="191" t="s">
        <v>200</v>
      </c>
      <c r="E112" s="191" t="s">
        <v>423</v>
      </c>
      <c r="F112" s="196">
        <v>71.5</v>
      </c>
      <c r="G112" s="196">
        <v>73</v>
      </c>
    </row>
    <row r="113" spans="1:7" ht="18" customHeight="1">
      <c r="A113" s="188" t="s">
        <v>202</v>
      </c>
      <c r="B113" s="189" t="s">
        <v>203</v>
      </c>
      <c r="C113" s="191"/>
      <c r="D113" s="191"/>
      <c r="E113" s="191"/>
      <c r="F113" s="195">
        <f>F114</f>
        <v>1665</v>
      </c>
      <c r="G113" s="195">
        <f>G114</f>
        <v>1665</v>
      </c>
    </row>
    <row r="114" spans="1:7" ht="16.5">
      <c r="A114" s="190" t="s">
        <v>204</v>
      </c>
      <c r="B114" s="189" t="s">
        <v>203</v>
      </c>
      <c r="C114" s="189" t="s">
        <v>107</v>
      </c>
      <c r="D114" s="189"/>
      <c r="E114" s="189"/>
      <c r="F114" s="195">
        <f>F115</f>
        <v>1665</v>
      </c>
      <c r="G114" s="195">
        <f>G115</f>
        <v>1665</v>
      </c>
    </row>
    <row r="115" spans="1:7" ht="49.5">
      <c r="A115" s="190" t="s">
        <v>96</v>
      </c>
      <c r="B115" s="191" t="s">
        <v>203</v>
      </c>
      <c r="C115" s="191" t="s">
        <v>107</v>
      </c>
      <c r="D115" s="191" t="s">
        <v>97</v>
      </c>
      <c r="E115" s="191"/>
      <c r="F115" s="192">
        <f>F117+F122+F123</f>
        <v>1665</v>
      </c>
      <c r="G115" s="192">
        <f>G117+G122+G123</f>
        <v>1665</v>
      </c>
    </row>
    <row r="116" spans="1:10" ht="85.5" customHeight="1">
      <c r="A116" s="190" t="s">
        <v>205</v>
      </c>
      <c r="B116" s="191" t="s">
        <v>203</v>
      </c>
      <c r="C116" s="191" t="s">
        <v>107</v>
      </c>
      <c r="D116" s="191" t="s">
        <v>99</v>
      </c>
      <c r="E116" s="191"/>
      <c r="F116" s="192">
        <f>F118+F119+F122+F123</f>
        <v>1665</v>
      </c>
      <c r="G116" s="192">
        <f>G118+G119+G122+G123</f>
        <v>1665</v>
      </c>
      <c r="H116" s="81"/>
      <c r="J116" s="174">
        <f>F118+F119+F122+F123</f>
        <v>1665</v>
      </c>
    </row>
    <row r="117" spans="1:7" ht="15.75" customHeight="1">
      <c r="A117" s="190" t="s">
        <v>206</v>
      </c>
      <c r="B117" s="191" t="s">
        <v>203</v>
      </c>
      <c r="C117" s="191" t="s">
        <v>107</v>
      </c>
      <c r="D117" s="191" t="s">
        <v>207</v>
      </c>
      <c r="E117" s="191"/>
      <c r="F117" s="192">
        <f>F119+F118</f>
        <v>750</v>
      </c>
      <c r="G117" s="192">
        <f>G119+G118</f>
        <v>750</v>
      </c>
    </row>
    <row r="118" spans="1:7" ht="33">
      <c r="A118" s="190" t="s">
        <v>102</v>
      </c>
      <c r="B118" s="191" t="s">
        <v>203</v>
      </c>
      <c r="C118" s="191" t="s">
        <v>107</v>
      </c>
      <c r="D118" s="191" t="s">
        <v>207</v>
      </c>
      <c r="E118" s="191" t="s">
        <v>422</v>
      </c>
      <c r="F118" s="192">
        <v>620</v>
      </c>
      <c r="G118" s="192">
        <v>620</v>
      </c>
    </row>
    <row r="119" spans="1:7" ht="33">
      <c r="A119" s="190" t="s">
        <v>109</v>
      </c>
      <c r="B119" s="191" t="s">
        <v>203</v>
      </c>
      <c r="C119" s="191" t="s">
        <v>107</v>
      </c>
      <c r="D119" s="191" t="s">
        <v>207</v>
      </c>
      <c r="E119" s="191" t="s">
        <v>423</v>
      </c>
      <c r="F119" s="192">
        <v>130</v>
      </c>
      <c r="G119" s="192">
        <v>130</v>
      </c>
    </row>
    <row r="120" spans="1:7" ht="33">
      <c r="A120" s="190" t="s">
        <v>258</v>
      </c>
      <c r="B120" s="191" t="s">
        <v>203</v>
      </c>
      <c r="C120" s="191" t="s">
        <v>107</v>
      </c>
      <c r="D120" s="191" t="s">
        <v>209</v>
      </c>
      <c r="E120" s="191"/>
      <c r="F120" s="192">
        <f>F121</f>
        <v>40</v>
      </c>
      <c r="G120" s="192">
        <f>G121</f>
        <v>40</v>
      </c>
    </row>
    <row r="121" spans="1:7" ht="16.5">
      <c r="A121" s="190" t="s">
        <v>210</v>
      </c>
      <c r="B121" s="191" t="s">
        <v>203</v>
      </c>
      <c r="C121" s="191" t="s">
        <v>107</v>
      </c>
      <c r="D121" s="191" t="s">
        <v>211</v>
      </c>
      <c r="E121" s="191"/>
      <c r="F121" s="192">
        <f>F122</f>
        <v>40</v>
      </c>
      <c r="G121" s="192">
        <f>G122</f>
        <v>40</v>
      </c>
    </row>
    <row r="122" spans="1:7" ht="33">
      <c r="A122" s="190" t="s">
        <v>109</v>
      </c>
      <c r="B122" s="191" t="s">
        <v>203</v>
      </c>
      <c r="C122" s="191" t="s">
        <v>107</v>
      </c>
      <c r="D122" s="191" t="s">
        <v>211</v>
      </c>
      <c r="E122" s="191" t="s">
        <v>423</v>
      </c>
      <c r="F122" s="196">
        <v>40</v>
      </c>
      <c r="G122" s="196">
        <v>40</v>
      </c>
    </row>
    <row r="123" spans="1:7" s="79" customFormat="1" ht="15.75" customHeight="1">
      <c r="A123" s="190" t="s">
        <v>201</v>
      </c>
      <c r="B123" s="191" t="s">
        <v>203</v>
      </c>
      <c r="C123" s="191" t="s">
        <v>107</v>
      </c>
      <c r="D123" s="191" t="s">
        <v>257</v>
      </c>
      <c r="E123" s="191" t="s">
        <v>424</v>
      </c>
      <c r="F123" s="192">
        <f>590+285</f>
        <v>875</v>
      </c>
      <c r="G123" s="192">
        <v>875</v>
      </c>
    </row>
    <row r="124" spans="1:7" ht="18" customHeight="1">
      <c r="A124" s="188" t="s">
        <v>212</v>
      </c>
      <c r="B124" s="189">
        <v>10</v>
      </c>
      <c r="C124" s="189"/>
      <c r="D124" s="189"/>
      <c r="E124" s="189"/>
      <c r="F124" s="165">
        <f>F129+F126+F138</f>
        <v>403.5</v>
      </c>
      <c r="G124" s="165">
        <f>G129+G126+G138</f>
        <v>413.5</v>
      </c>
    </row>
    <row r="125" spans="1:7" ht="15.75" customHeight="1">
      <c r="A125" s="190" t="s">
        <v>213</v>
      </c>
      <c r="B125" s="189">
        <v>10</v>
      </c>
      <c r="C125" s="189" t="s">
        <v>93</v>
      </c>
      <c r="D125" s="191"/>
      <c r="E125" s="189"/>
      <c r="F125" s="192">
        <f aca="true" t="shared" si="7" ref="F125:G127">F126</f>
        <v>190</v>
      </c>
      <c r="G125" s="192">
        <f t="shared" si="7"/>
        <v>200</v>
      </c>
    </row>
    <row r="126" spans="1:7" ht="33">
      <c r="A126" s="190" t="s">
        <v>221</v>
      </c>
      <c r="B126" s="191">
        <v>10</v>
      </c>
      <c r="C126" s="191" t="s">
        <v>93</v>
      </c>
      <c r="D126" s="191" t="s">
        <v>215</v>
      </c>
      <c r="E126" s="189"/>
      <c r="F126" s="192">
        <f t="shared" si="7"/>
        <v>190</v>
      </c>
      <c r="G126" s="192">
        <f t="shared" si="7"/>
        <v>200</v>
      </c>
    </row>
    <row r="127" spans="1:9" ht="16.5">
      <c r="A127" s="190" t="s">
        <v>216</v>
      </c>
      <c r="B127" s="191">
        <v>10</v>
      </c>
      <c r="C127" s="191" t="s">
        <v>93</v>
      </c>
      <c r="D127" s="191" t="s">
        <v>217</v>
      </c>
      <c r="E127" s="189"/>
      <c r="F127" s="192">
        <f t="shared" si="7"/>
        <v>190</v>
      </c>
      <c r="G127" s="192">
        <f t="shared" si="7"/>
        <v>200</v>
      </c>
      <c r="I127" s="6"/>
    </row>
    <row r="128" spans="1:7" ht="17.25" customHeight="1">
      <c r="A128" s="206" t="s">
        <v>218</v>
      </c>
      <c r="B128" s="191">
        <v>10</v>
      </c>
      <c r="C128" s="191" t="s">
        <v>93</v>
      </c>
      <c r="D128" s="191" t="s">
        <v>219</v>
      </c>
      <c r="E128" s="191" t="s">
        <v>425</v>
      </c>
      <c r="F128" s="192">
        <v>190</v>
      </c>
      <c r="G128" s="192">
        <v>200</v>
      </c>
    </row>
    <row r="129" spans="1:7" ht="18.75" customHeight="1">
      <c r="A129" s="190" t="s">
        <v>220</v>
      </c>
      <c r="B129" s="189">
        <v>10</v>
      </c>
      <c r="C129" s="189" t="s">
        <v>104</v>
      </c>
      <c r="D129" s="191"/>
      <c r="E129" s="189"/>
      <c r="F129" s="165">
        <f aca="true" t="shared" si="8" ref="F129:G132">F130</f>
        <v>163.5</v>
      </c>
      <c r="G129" s="165">
        <f t="shared" si="8"/>
        <v>163.5</v>
      </c>
    </row>
    <row r="130" spans="1:7" ht="33">
      <c r="A130" s="190" t="s">
        <v>259</v>
      </c>
      <c r="B130" s="191">
        <v>10</v>
      </c>
      <c r="C130" s="191" t="s">
        <v>104</v>
      </c>
      <c r="D130" s="191" t="s">
        <v>215</v>
      </c>
      <c r="E130" s="189"/>
      <c r="F130" s="192">
        <f t="shared" si="8"/>
        <v>163.5</v>
      </c>
      <c r="G130" s="192">
        <f t="shared" si="8"/>
        <v>163.5</v>
      </c>
    </row>
    <row r="131" spans="1:7" ht="34.5" customHeight="1">
      <c r="A131" s="190" t="s">
        <v>222</v>
      </c>
      <c r="B131" s="191">
        <v>10</v>
      </c>
      <c r="C131" s="191" t="s">
        <v>104</v>
      </c>
      <c r="D131" s="191" t="s">
        <v>219</v>
      </c>
      <c r="E131" s="191"/>
      <c r="F131" s="192">
        <f t="shared" si="8"/>
        <v>163.5</v>
      </c>
      <c r="G131" s="192">
        <f t="shared" si="8"/>
        <v>163.5</v>
      </c>
    </row>
    <row r="132" spans="1:7" ht="33" customHeight="1">
      <c r="A132" s="190" t="s">
        <v>163</v>
      </c>
      <c r="B132" s="191">
        <v>10</v>
      </c>
      <c r="C132" s="191" t="s">
        <v>104</v>
      </c>
      <c r="D132" s="191" t="s">
        <v>223</v>
      </c>
      <c r="E132" s="191"/>
      <c r="F132" s="192">
        <f t="shared" si="8"/>
        <v>163.5</v>
      </c>
      <c r="G132" s="192">
        <f t="shared" si="8"/>
        <v>163.5</v>
      </c>
    </row>
    <row r="133" spans="1:7" ht="32.25" customHeight="1">
      <c r="A133" s="190" t="s">
        <v>109</v>
      </c>
      <c r="B133" s="191">
        <v>10</v>
      </c>
      <c r="C133" s="191" t="s">
        <v>104</v>
      </c>
      <c r="D133" s="191" t="s">
        <v>223</v>
      </c>
      <c r="E133" s="191" t="s">
        <v>423</v>
      </c>
      <c r="F133" s="192">
        <v>163.5</v>
      </c>
      <c r="G133" s="196">
        <v>163.5</v>
      </c>
    </row>
    <row r="134" spans="1:7" ht="18" customHeight="1">
      <c r="A134" s="188" t="s">
        <v>413</v>
      </c>
      <c r="B134" s="189">
        <v>10</v>
      </c>
      <c r="C134" s="189" t="s">
        <v>188</v>
      </c>
      <c r="D134" s="191"/>
      <c r="E134" s="189"/>
      <c r="F134" s="165">
        <f>F138</f>
        <v>50</v>
      </c>
      <c r="G134" s="165">
        <f aca="true" t="shared" si="9" ref="F134:G137">G135</f>
        <v>50</v>
      </c>
    </row>
    <row r="135" spans="1:7" ht="33">
      <c r="A135" s="190" t="s">
        <v>259</v>
      </c>
      <c r="B135" s="191">
        <v>10</v>
      </c>
      <c r="C135" s="191" t="s">
        <v>188</v>
      </c>
      <c r="D135" s="191" t="s">
        <v>215</v>
      </c>
      <c r="E135" s="189"/>
      <c r="F135" s="192">
        <f t="shared" si="9"/>
        <v>50</v>
      </c>
      <c r="G135" s="192">
        <f t="shared" si="9"/>
        <v>50</v>
      </c>
    </row>
    <row r="136" spans="1:7" ht="34.5" customHeight="1">
      <c r="A136" s="190" t="s">
        <v>224</v>
      </c>
      <c r="B136" s="191">
        <v>10</v>
      </c>
      <c r="C136" s="191" t="s">
        <v>188</v>
      </c>
      <c r="D136" s="191" t="s">
        <v>225</v>
      </c>
      <c r="E136" s="189"/>
      <c r="F136" s="192">
        <f t="shared" si="9"/>
        <v>50</v>
      </c>
      <c r="G136" s="197">
        <f t="shared" si="9"/>
        <v>50</v>
      </c>
    </row>
    <row r="137" spans="1:7" ht="16.5">
      <c r="A137" s="199" t="s">
        <v>226</v>
      </c>
      <c r="B137" s="191">
        <v>10</v>
      </c>
      <c r="C137" s="191" t="s">
        <v>188</v>
      </c>
      <c r="D137" s="191" t="s">
        <v>227</v>
      </c>
      <c r="E137" s="191"/>
      <c r="F137" s="192">
        <f t="shared" si="9"/>
        <v>50</v>
      </c>
      <c r="G137" s="197">
        <f t="shared" si="9"/>
        <v>50</v>
      </c>
    </row>
    <row r="138" spans="1:7" ht="32.25" customHeight="1">
      <c r="A138" s="190" t="s">
        <v>109</v>
      </c>
      <c r="B138" s="191">
        <v>10</v>
      </c>
      <c r="C138" s="191" t="s">
        <v>188</v>
      </c>
      <c r="D138" s="191" t="s">
        <v>227</v>
      </c>
      <c r="E138" s="191" t="s">
        <v>423</v>
      </c>
      <c r="F138" s="192">
        <v>50</v>
      </c>
      <c r="G138" s="197">
        <v>50</v>
      </c>
    </row>
    <row r="139" spans="1:7" ht="15.75" customHeight="1">
      <c r="A139" s="188" t="s">
        <v>228</v>
      </c>
      <c r="B139" s="189" t="s">
        <v>113</v>
      </c>
      <c r="C139" s="189"/>
      <c r="D139" s="189"/>
      <c r="E139" s="189"/>
      <c r="F139" s="165">
        <f>F140</f>
        <v>50</v>
      </c>
      <c r="G139" s="165">
        <f>G140</f>
        <v>50</v>
      </c>
    </row>
    <row r="140" spans="1:7" ht="18.75" customHeight="1">
      <c r="A140" s="188" t="s">
        <v>229</v>
      </c>
      <c r="B140" s="189" t="s">
        <v>113</v>
      </c>
      <c r="C140" s="189" t="s">
        <v>95</v>
      </c>
      <c r="D140" s="189"/>
      <c r="E140" s="189"/>
      <c r="F140" s="165">
        <f>F142</f>
        <v>50</v>
      </c>
      <c r="G140" s="165">
        <f>G142</f>
        <v>50</v>
      </c>
    </row>
    <row r="141" spans="1:7" ht="32.25" customHeight="1">
      <c r="A141" s="190" t="s">
        <v>260</v>
      </c>
      <c r="B141" s="191" t="s">
        <v>113</v>
      </c>
      <c r="C141" s="191" t="s">
        <v>95</v>
      </c>
      <c r="D141" s="191" t="s">
        <v>231</v>
      </c>
      <c r="E141" s="191"/>
      <c r="F141" s="192">
        <f>F143</f>
        <v>50</v>
      </c>
      <c r="G141" s="192">
        <f>G143</f>
        <v>50</v>
      </c>
    </row>
    <row r="142" spans="1:7" ht="16.5">
      <c r="A142" s="190" t="s">
        <v>232</v>
      </c>
      <c r="B142" s="191" t="s">
        <v>113</v>
      </c>
      <c r="C142" s="191" t="s">
        <v>95</v>
      </c>
      <c r="D142" s="191" t="s">
        <v>233</v>
      </c>
      <c r="E142" s="191"/>
      <c r="F142" s="192">
        <f>F141</f>
        <v>50</v>
      </c>
      <c r="G142" s="192">
        <f>G141</f>
        <v>50</v>
      </c>
    </row>
    <row r="143" spans="1:7" ht="18" customHeight="1">
      <c r="A143" s="190" t="s">
        <v>109</v>
      </c>
      <c r="B143" s="191" t="s">
        <v>113</v>
      </c>
      <c r="C143" s="191" t="s">
        <v>95</v>
      </c>
      <c r="D143" s="191" t="s">
        <v>233</v>
      </c>
      <c r="E143" s="191" t="s">
        <v>423</v>
      </c>
      <c r="F143" s="192">
        <v>50</v>
      </c>
      <c r="G143" s="192">
        <v>50</v>
      </c>
    </row>
    <row r="144" spans="1:7" ht="18" customHeight="1">
      <c r="A144" s="198" t="s">
        <v>234</v>
      </c>
      <c r="B144" s="189" t="s">
        <v>156</v>
      </c>
      <c r="C144" s="189"/>
      <c r="D144" s="189"/>
      <c r="E144" s="189"/>
      <c r="F144" s="165">
        <f aca="true" t="shared" si="10" ref="F144:G147">F145</f>
        <v>250</v>
      </c>
      <c r="G144" s="165">
        <f t="shared" si="10"/>
        <v>260</v>
      </c>
    </row>
    <row r="145" spans="1:7" ht="17.25" customHeight="1">
      <c r="A145" s="188" t="s">
        <v>235</v>
      </c>
      <c r="B145" s="189" t="s">
        <v>156</v>
      </c>
      <c r="C145" s="189" t="s">
        <v>95</v>
      </c>
      <c r="D145" s="189"/>
      <c r="E145" s="189"/>
      <c r="F145" s="165">
        <f t="shared" si="10"/>
        <v>250</v>
      </c>
      <c r="G145" s="165">
        <f t="shared" si="10"/>
        <v>260</v>
      </c>
    </row>
    <row r="146" spans="1:7" ht="36.75" customHeight="1">
      <c r="A146" s="190" t="s">
        <v>236</v>
      </c>
      <c r="B146" s="191" t="s">
        <v>156</v>
      </c>
      <c r="C146" s="191" t="s">
        <v>95</v>
      </c>
      <c r="D146" s="191" t="s">
        <v>237</v>
      </c>
      <c r="E146" s="191"/>
      <c r="F146" s="192">
        <f t="shared" si="10"/>
        <v>250</v>
      </c>
      <c r="G146" s="192">
        <f t="shared" si="10"/>
        <v>260</v>
      </c>
    </row>
    <row r="147" spans="1:7" ht="34.5" customHeight="1">
      <c r="A147" s="190" t="s">
        <v>238</v>
      </c>
      <c r="B147" s="191" t="s">
        <v>156</v>
      </c>
      <c r="C147" s="191" t="s">
        <v>95</v>
      </c>
      <c r="D147" s="191" t="s">
        <v>239</v>
      </c>
      <c r="E147" s="191"/>
      <c r="F147" s="192">
        <f t="shared" si="10"/>
        <v>250</v>
      </c>
      <c r="G147" s="192">
        <f t="shared" si="10"/>
        <v>260</v>
      </c>
    </row>
    <row r="148" spans="1:7" ht="48" customHeight="1" thickBot="1">
      <c r="A148" s="207" t="s">
        <v>153</v>
      </c>
      <c r="B148" s="208" t="s">
        <v>156</v>
      </c>
      <c r="C148" s="208" t="s">
        <v>95</v>
      </c>
      <c r="D148" s="208" t="s">
        <v>239</v>
      </c>
      <c r="E148" s="208" t="s">
        <v>154</v>
      </c>
      <c r="F148" s="209">
        <v>250</v>
      </c>
      <c r="G148" s="209">
        <v>260</v>
      </c>
    </row>
    <row r="149" spans="1:7" ht="17.25" thickBot="1">
      <c r="A149" s="210" t="s">
        <v>240</v>
      </c>
      <c r="B149" s="211"/>
      <c r="C149" s="211"/>
      <c r="D149" s="211"/>
      <c r="E149" s="212"/>
      <c r="F149" s="213">
        <f>F144+F139+F124+F113+F108+F103+F85+F63+F50+F11</f>
        <v>17070.4</v>
      </c>
      <c r="G149" s="214">
        <f>G11+G44+G50+G63+G85+G103+G108+G113+G124+G139+G144</f>
        <v>17531.3</v>
      </c>
    </row>
    <row r="150" spans="1:7" ht="16.5">
      <c r="A150" s="67"/>
      <c r="B150" s="23"/>
      <c r="C150" s="23"/>
      <c r="D150" s="23"/>
      <c r="E150" s="23"/>
      <c r="F150" s="23"/>
      <c r="G150" s="23"/>
    </row>
    <row r="151" spans="1:7" ht="16.5">
      <c r="A151" s="67"/>
      <c r="B151" s="23"/>
      <c r="C151" s="23"/>
      <c r="D151" s="23"/>
      <c r="E151" s="23"/>
      <c r="F151" s="23"/>
      <c r="G151" s="23"/>
    </row>
    <row r="152" spans="1:7" ht="16.5">
      <c r="A152" s="67" t="s">
        <v>241</v>
      </c>
      <c r="B152" s="23"/>
      <c r="C152" s="23"/>
      <c r="D152" s="23"/>
      <c r="E152" s="67" t="s">
        <v>242</v>
      </c>
      <c r="F152" s="23"/>
      <c r="G152" s="23"/>
    </row>
    <row r="153" spans="1:7" ht="15">
      <c r="A153" s="68"/>
      <c r="B153" s="68"/>
      <c r="C153" s="68"/>
      <c r="D153" s="68"/>
      <c r="E153" s="68"/>
      <c r="F153" s="68"/>
      <c r="G153" s="68"/>
    </row>
    <row r="156" ht="54" customHeight="1"/>
    <row r="158" spans="1:7" ht="16.5">
      <c r="A158" s="69"/>
      <c r="B158" s="71"/>
      <c r="C158" s="72"/>
      <c r="D158" s="73"/>
      <c r="E158" s="73"/>
      <c r="F158" s="74"/>
      <c r="G158" s="74"/>
    </row>
    <row r="159" spans="1:7" ht="16.5">
      <c r="A159" s="75"/>
      <c r="B159" s="71"/>
      <c r="C159" s="76"/>
      <c r="D159" s="76"/>
      <c r="E159" s="73"/>
      <c r="F159" s="74"/>
      <c r="G159" s="74"/>
    </row>
    <row r="160" spans="1:7" ht="16.5">
      <c r="A160" s="69"/>
      <c r="B160" s="71"/>
      <c r="C160" s="72"/>
      <c r="D160" s="72"/>
      <c r="E160" s="73"/>
      <c r="F160" s="74"/>
      <c r="G160" s="74"/>
    </row>
    <row r="161" spans="1:7" ht="16.5">
      <c r="A161" s="75"/>
      <c r="B161" s="71"/>
      <c r="C161" s="76"/>
      <c r="D161" s="76"/>
      <c r="E161" s="76"/>
      <c r="F161" s="74"/>
      <c r="G161" s="74"/>
    </row>
  </sheetData>
  <sheetProtection selectLockedCells="1" selectUnlockedCells="1"/>
  <mergeCells count="6">
    <mergeCell ref="C2:G2"/>
    <mergeCell ref="A3:G3"/>
    <mergeCell ref="A4:G4"/>
    <mergeCell ref="A6:F6"/>
    <mergeCell ref="A7:F7"/>
    <mergeCell ref="E8:F8"/>
  </mergeCells>
  <printOptions/>
  <pageMargins left="0.6701388888888888" right="0.24027777777777778" top="0.3798611111111111" bottom="0.2902777777777778" header="0.5118055555555555" footer="0.5118055555555555"/>
  <pageSetup horizontalDpi="300" verticalDpi="300" orientation="portrait" paperSize="9" scale="67" r:id="rId1"/>
  <rowBreaks count="4" manualBreakCount="4">
    <brk id="37" max="6" man="1"/>
    <brk id="75" max="6" man="1"/>
    <brk id="120" max="6" man="1"/>
    <brk id="1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5.28125" style="0" customWidth="1"/>
    <col min="2" max="2" width="77.421875" style="0" customWidth="1"/>
    <col min="3" max="3" width="15.421875" style="0" customWidth="1"/>
    <col min="4" max="4" width="11.28125" style="0" customWidth="1"/>
  </cols>
  <sheetData>
    <row r="1" spans="1:4" ht="15.75">
      <c r="A1" s="261" t="s">
        <v>414</v>
      </c>
      <c r="B1" s="261"/>
      <c r="C1" s="261"/>
      <c r="D1" s="261"/>
    </row>
    <row r="2" spans="1:4" ht="15.75">
      <c r="A2" s="261" t="s">
        <v>262</v>
      </c>
      <c r="B2" s="261"/>
      <c r="C2" s="261"/>
      <c r="D2" s="261"/>
    </row>
    <row r="3" spans="1:4" ht="15.75">
      <c r="A3" s="261" t="str">
        <f>'Прил.7 (2017-18)'!A3:G3</f>
        <v>Таштыпского сельсовета</v>
      </c>
      <c r="B3" s="261"/>
      <c r="C3" s="261"/>
      <c r="D3" s="261"/>
    </row>
    <row r="4" spans="1:4" ht="15.75">
      <c r="A4" s="261" t="str">
        <f>'Прил.7 (2017-18)'!A4:G4</f>
        <v>                                                                                                                                        от 16 ноября 2015 г. №14     .</v>
      </c>
      <c r="B4" s="261"/>
      <c r="C4" s="261"/>
      <c r="D4" s="261"/>
    </row>
    <row r="5" ht="3" customHeight="1">
      <c r="A5" s="82" t="s">
        <v>263</v>
      </c>
    </row>
    <row r="6" ht="12.75">
      <c r="A6" s="83"/>
    </row>
    <row r="7" spans="1:4" ht="18.75">
      <c r="A7" s="259" t="s">
        <v>431</v>
      </c>
      <c r="B7" s="259"/>
      <c r="C7" s="259"/>
      <c r="D7" s="259"/>
    </row>
    <row r="8" spans="1:4" ht="4.5" customHeight="1">
      <c r="A8" s="259"/>
      <c r="B8" s="259"/>
      <c r="C8" s="259"/>
      <c r="D8" s="259"/>
    </row>
    <row r="9" ht="18.75">
      <c r="A9" s="84"/>
    </row>
    <row r="10" spans="1:4" ht="48" customHeight="1">
      <c r="A10" s="85" t="s">
        <v>264</v>
      </c>
      <c r="B10" s="85" t="s">
        <v>265</v>
      </c>
      <c r="C10" s="85" t="s">
        <v>266</v>
      </c>
      <c r="D10" s="85" t="s">
        <v>267</v>
      </c>
    </row>
    <row r="11" spans="1:4" ht="34.5" customHeight="1">
      <c r="A11" s="85">
        <v>1</v>
      </c>
      <c r="B11" s="62" t="s">
        <v>244</v>
      </c>
      <c r="C11" s="78">
        <v>9100000</v>
      </c>
      <c r="D11" s="86">
        <f>'Прил. 4 (2)'!G38</f>
        <v>70</v>
      </c>
    </row>
    <row r="12" spans="1:4" ht="84.75" customHeight="1">
      <c r="A12" s="85">
        <v>2</v>
      </c>
      <c r="B12" s="62" t="s">
        <v>417</v>
      </c>
      <c r="C12" s="78">
        <v>9200000</v>
      </c>
      <c r="D12" s="87">
        <f>D13+D14+'Прил. 4 (2)'!G56</f>
        <v>208</v>
      </c>
    </row>
    <row r="13" spans="1:4" ht="35.25" customHeight="1">
      <c r="A13" s="88" t="s">
        <v>268</v>
      </c>
      <c r="B13" s="89" t="s">
        <v>138</v>
      </c>
      <c r="C13" s="78">
        <v>9210000</v>
      </c>
      <c r="D13" s="90">
        <f>'Прил. 4 (2)'!G61</f>
        <v>115</v>
      </c>
    </row>
    <row r="14" spans="1:4" ht="32.25" customHeight="1">
      <c r="A14" s="88" t="s">
        <v>269</v>
      </c>
      <c r="B14" s="89" t="s">
        <v>140</v>
      </c>
      <c r="C14" s="78">
        <v>9220000</v>
      </c>
      <c r="D14" s="90">
        <f>'Прил. 4 (2)'!G64</f>
        <v>43</v>
      </c>
    </row>
    <row r="15" spans="1:4" ht="31.5" customHeight="1">
      <c r="A15" s="85">
        <v>3</v>
      </c>
      <c r="B15" s="62" t="s">
        <v>144</v>
      </c>
      <c r="C15" s="78">
        <v>9800000</v>
      </c>
      <c r="D15" s="85">
        <f>'Прил. 4 (2)'!G69</f>
        <v>500</v>
      </c>
    </row>
    <row r="16" spans="1:4" ht="35.25" customHeight="1">
      <c r="A16" s="85">
        <v>4</v>
      </c>
      <c r="B16" s="62" t="s">
        <v>251</v>
      </c>
      <c r="C16" s="78">
        <v>9300000</v>
      </c>
      <c r="D16" s="90">
        <f>'Прил. 4 (2)'!G77</f>
        <v>0</v>
      </c>
    </row>
    <row r="17" spans="1:4" ht="36.75" customHeight="1">
      <c r="A17" s="85">
        <v>5</v>
      </c>
      <c r="B17" s="91" t="s">
        <v>270</v>
      </c>
      <c r="C17" s="78">
        <v>9400000</v>
      </c>
      <c r="D17" s="85">
        <f>'Прил. 4 (2)'!G78</f>
        <v>300</v>
      </c>
    </row>
    <row r="18" spans="1:4" ht="35.25" customHeight="1">
      <c r="A18" s="88" t="s">
        <v>271</v>
      </c>
      <c r="B18" s="62" t="s">
        <v>158</v>
      </c>
      <c r="C18" s="78">
        <v>9410000</v>
      </c>
      <c r="D18" s="85">
        <f>D17</f>
        <v>300</v>
      </c>
    </row>
    <row r="19" spans="1:4" ht="15.75" customHeight="1">
      <c r="A19" s="85">
        <v>6</v>
      </c>
      <c r="B19" s="91" t="s">
        <v>254</v>
      </c>
      <c r="C19" s="78">
        <v>9500000</v>
      </c>
      <c r="D19" s="85">
        <f>D20+D21</f>
        <v>484.2</v>
      </c>
    </row>
    <row r="20" spans="1:4" ht="18" customHeight="1">
      <c r="A20" s="88" t="s">
        <v>272</v>
      </c>
      <c r="B20" s="62" t="s">
        <v>174</v>
      </c>
      <c r="C20" s="78">
        <v>9510000</v>
      </c>
      <c r="D20" s="90">
        <v>234.2</v>
      </c>
    </row>
    <row r="21" spans="1:4" ht="18" customHeight="1">
      <c r="A21" s="88" t="s">
        <v>273</v>
      </c>
      <c r="B21" s="30" t="s">
        <v>171</v>
      </c>
      <c r="C21" s="78">
        <v>9530000</v>
      </c>
      <c r="D21" s="85">
        <f>'Прил. 4 (2)'!G90</f>
        <v>250</v>
      </c>
    </row>
    <row r="22" spans="1:4" ht="30.75" customHeight="1">
      <c r="A22" s="85">
        <v>7</v>
      </c>
      <c r="B22" s="91" t="s">
        <v>418</v>
      </c>
      <c r="C22" s="78">
        <v>9600000</v>
      </c>
      <c r="D22" s="85">
        <f>'Прил. 4 (2)'!G97</f>
        <v>450</v>
      </c>
    </row>
    <row r="23" spans="1:4" ht="18" customHeight="1">
      <c r="A23" s="85">
        <v>8</v>
      </c>
      <c r="B23" s="91" t="s">
        <v>275</v>
      </c>
      <c r="C23" s="78">
        <v>9620000</v>
      </c>
      <c r="D23" s="85">
        <f>'Прил. 4 (2)'!G104</f>
        <v>2829.9</v>
      </c>
    </row>
    <row r="24" spans="1:4" ht="33" customHeight="1">
      <c r="A24" s="85">
        <v>9</v>
      </c>
      <c r="B24" s="91" t="str">
        <f>'Прил. 4 (2)'!A107</f>
        <v>Муниципальная программа «Экологическая безопастность Таштыпского сельсовета на 2014-2016 годы» </v>
      </c>
      <c r="C24" s="78">
        <v>9900000</v>
      </c>
      <c r="D24" s="85">
        <f>'Прил. 4 (2)'!G107</f>
        <v>100</v>
      </c>
    </row>
    <row r="25" spans="1:4" ht="35.25" customHeight="1">
      <c r="A25" s="85">
        <v>10</v>
      </c>
      <c r="B25" s="91" t="s">
        <v>256</v>
      </c>
      <c r="C25" s="78">
        <v>9700000</v>
      </c>
      <c r="D25" s="85">
        <f>'Прил. 4 (2)'!G113</f>
        <v>40</v>
      </c>
    </row>
    <row r="26" spans="1:4" ht="18" customHeight="1">
      <c r="A26" s="88" t="s">
        <v>276</v>
      </c>
      <c r="B26" s="62" t="s">
        <v>277</v>
      </c>
      <c r="C26" s="78">
        <v>9710000</v>
      </c>
      <c r="D26" s="85">
        <f>D25</f>
        <v>40</v>
      </c>
    </row>
    <row r="27" spans="1:5" ht="31.5" customHeight="1">
      <c r="A27" s="85">
        <v>11</v>
      </c>
      <c r="B27" s="91" t="s">
        <v>278</v>
      </c>
      <c r="C27" s="78">
        <v>9730000</v>
      </c>
      <c r="D27" s="87">
        <f>'Прил. 4 (2)'!G122</f>
        <v>40</v>
      </c>
      <c r="E27" s="92"/>
    </row>
    <row r="28" spans="1:4" ht="24.75" customHeight="1">
      <c r="A28" s="85">
        <v>12</v>
      </c>
      <c r="B28" s="91" t="s">
        <v>214</v>
      </c>
      <c r="C28" s="78">
        <v>9740000</v>
      </c>
      <c r="D28" s="87">
        <f>'Прил. 4 (2)'!G130</f>
        <v>180</v>
      </c>
    </row>
    <row r="29" spans="1:4" ht="33" customHeight="1">
      <c r="A29" s="88" t="s">
        <v>279</v>
      </c>
      <c r="B29" s="62" t="s">
        <v>222</v>
      </c>
      <c r="C29" s="93" t="s">
        <v>219</v>
      </c>
      <c r="D29" s="86">
        <f>'Прил. 4 (2)'!G135</f>
        <v>218.1</v>
      </c>
    </row>
    <row r="30" spans="1:4" ht="46.5" customHeight="1">
      <c r="A30" s="88" t="s">
        <v>280</v>
      </c>
      <c r="B30" s="62" t="s">
        <v>224</v>
      </c>
      <c r="C30" s="93" t="s">
        <v>225</v>
      </c>
      <c r="D30" s="87">
        <f>'Прил. 4 (2)'!G140</f>
        <v>40</v>
      </c>
    </row>
    <row r="31" spans="1:4" ht="17.25" customHeight="1">
      <c r="A31" s="88" t="s">
        <v>281</v>
      </c>
      <c r="B31" s="62" t="s">
        <v>161</v>
      </c>
      <c r="C31" s="93" t="s">
        <v>162</v>
      </c>
      <c r="D31" s="87">
        <f>'Прил. 4 (2)'!G84</f>
        <v>50</v>
      </c>
    </row>
    <row r="32" spans="1:4" ht="33" customHeight="1">
      <c r="A32" s="85">
        <v>13</v>
      </c>
      <c r="B32" s="94" t="s">
        <v>260</v>
      </c>
      <c r="C32" s="78">
        <v>9750000</v>
      </c>
      <c r="D32" s="87">
        <f>'Прил. 4 (2)'!G147</f>
        <v>40</v>
      </c>
    </row>
    <row r="33" spans="1:4" ht="30.75" customHeight="1">
      <c r="A33" s="85">
        <v>14</v>
      </c>
      <c r="B33" s="94" t="s">
        <v>236</v>
      </c>
      <c r="C33" s="78">
        <v>9770000</v>
      </c>
      <c r="D33" s="87">
        <f>'Прил. 4 (2)'!G152</f>
        <v>240</v>
      </c>
    </row>
    <row r="34" spans="1:4" ht="15.75" customHeight="1">
      <c r="A34" s="260" t="s">
        <v>240</v>
      </c>
      <c r="B34" s="260"/>
      <c r="C34" s="260"/>
      <c r="D34" s="95">
        <f>D11+D12+D15+D16+D17+D19+D22+D23+D24+D25+D27+D28+D32+D33</f>
        <v>5482.1</v>
      </c>
    </row>
    <row r="35" ht="15.75">
      <c r="A35" s="2"/>
    </row>
    <row r="36" spans="1:4" ht="16.5">
      <c r="A36" s="61" t="s">
        <v>282</v>
      </c>
      <c r="B36" s="23"/>
      <c r="C36" s="61" t="s">
        <v>242</v>
      </c>
      <c r="D36" s="23"/>
    </row>
    <row r="37" spans="1:4" ht="16.5">
      <c r="A37" s="23"/>
      <c r="B37" s="23"/>
      <c r="C37" s="23"/>
      <c r="D37" s="23"/>
    </row>
  </sheetData>
  <sheetProtection selectLockedCells="1" selectUnlockedCells="1"/>
  <mergeCells count="7">
    <mergeCell ref="A7:D7"/>
    <mergeCell ref="A8:D8"/>
    <mergeCell ref="A34:C34"/>
    <mergeCell ref="A1:D1"/>
    <mergeCell ref="A2:D2"/>
    <mergeCell ref="A3:D3"/>
    <mergeCell ref="A4:D4"/>
  </mergeCells>
  <printOptions/>
  <pageMargins left="0.7" right="0.30972222222222223" top="0.2902777777777778" bottom="0.5" header="0.29" footer="0.5118055555555555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10">
      <selection activeCell="G7" sqref="G7"/>
    </sheetView>
  </sheetViews>
  <sheetFormatPr defaultColWidth="9.140625" defaultRowHeight="12.75"/>
  <cols>
    <col min="1" max="1" width="5.28125" style="0" customWidth="1"/>
    <col min="2" max="2" width="73.8515625" style="0" customWidth="1"/>
    <col min="3" max="3" width="15.421875" style="0" customWidth="1"/>
    <col min="4" max="5" width="11.28125" style="0" customWidth="1"/>
  </cols>
  <sheetData>
    <row r="1" spans="1:5" ht="15.75">
      <c r="A1" s="261" t="s">
        <v>261</v>
      </c>
      <c r="B1" s="261"/>
      <c r="C1" s="261"/>
      <c r="D1" s="261"/>
      <c r="E1" s="261"/>
    </row>
    <row r="2" spans="1:5" ht="15.75">
      <c r="A2" s="261" t="s">
        <v>262</v>
      </c>
      <c r="B2" s="261"/>
      <c r="C2" s="261"/>
      <c r="D2" s="261"/>
      <c r="E2" s="261"/>
    </row>
    <row r="3" spans="1:5" ht="15.75">
      <c r="A3" s="261" t="str">
        <f>'Прил.5 (2017-18)'!A3:H3</f>
        <v>Таштыпского сельсовета</v>
      </c>
      <c r="B3" s="261"/>
      <c r="C3" s="261"/>
      <c r="D3" s="261"/>
      <c r="E3" s="261"/>
    </row>
    <row r="4" spans="1:5" ht="15.75">
      <c r="A4" s="261" t="str">
        <f>'Прил.5 (2017-18)'!A4:H4</f>
        <v>                                                                                                                                        от 16 ноября 2015 г. №14     .</v>
      </c>
      <c r="B4" s="261"/>
      <c r="C4" s="261"/>
      <c r="D4" s="261"/>
      <c r="E4" s="261"/>
    </row>
    <row r="5" ht="3" customHeight="1">
      <c r="A5" s="82" t="s">
        <v>263</v>
      </c>
    </row>
    <row r="6" ht="12.75">
      <c r="A6" s="83"/>
    </row>
    <row r="7" spans="1:5" ht="18.75">
      <c r="A7" s="259" t="s">
        <v>443</v>
      </c>
      <c r="B7" s="259"/>
      <c r="C7" s="259"/>
      <c r="D7" s="259"/>
      <c r="E7" s="259"/>
    </row>
    <row r="8" spans="1:4" ht="4.5" customHeight="1">
      <c r="A8" s="259"/>
      <c r="B8" s="259"/>
      <c r="C8" s="259"/>
      <c r="D8" s="259"/>
    </row>
    <row r="9" ht="18.75">
      <c r="A9" s="84"/>
    </row>
    <row r="10" spans="1:5" ht="48" customHeight="1">
      <c r="A10" s="85" t="s">
        <v>264</v>
      </c>
      <c r="B10" s="85" t="s">
        <v>265</v>
      </c>
      <c r="C10" s="85" t="s">
        <v>266</v>
      </c>
      <c r="D10" s="85" t="s">
        <v>441</v>
      </c>
      <c r="E10" s="85" t="s">
        <v>442</v>
      </c>
    </row>
    <row r="11" spans="1:5" ht="34.5" customHeight="1">
      <c r="A11" s="85">
        <v>1</v>
      </c>
      <c r="B11" s="62" t="s">
        <v>244</v>
      </c>
      <c r="C11" s="78">
        <v>9100000</v>
      </c>
      <c r="D11" s="86">
        <f>'Прил.5 (2017-18)'!G36</f>
        <v>70</v>
      </c>
      <c r="E11" s="160">
        <f>'Прил.5 (2017-18)'!H36</f>
        <v>70</v>
      </c>
    </row>
    <row r="12" spans="1:5" ht="98.25" customHeight="1">
      <c r="A12" s="85">
        <v>2</v>
      </c>
      <c r="B12" s="62" t="s">
        <v>416</v>
      </c>
      <c r="C12" s="78">
        <v>9200000</v>
      </c>
      <c r="D12" s="87">
        <f>D13+D14+'Прил.5 (2017-18)'!G54</f>
        <v>280</v>
      </c>
      <c r="E12" s="161">
        <f>E13+E14+'Прил.5 (2017-18)'!H53</f>
        <v>330</v>
      </c>
    </row>
    <row r="13" spans="1:5" ht="35.25" customHeight="1">
      <c r="A13" s="88" t="s">
        <v>268</v>
      </c>
      <c r="B13" s="89" t="s">
        <v>138</v>
      </c>
      <c r="C13" s="78">
        <v>9210000</v>
      </c>
      <c r="D13" s="85">
        <f>'Прил.5 (2017-18)'!G57</f>
        <v>130</v>
      </c>
      <c r="E13" s="161">
        <f>'Прил.5 (2017-18)'!H58</f>
        <v>150</v>
      </c>
    </row>
    <row r="14" spans="1:5" ht="32.25" customHeight="1">
      <c r="A14" s="88" t="s">
        <v>269</v>
      </c>
      <c r="B14" s="89" t="s">
        <v>140</v>
      </c>
      <c r="C14" s="78">
        <v>9220000</v>
      </c>
      <c r="D14" s="85">
        <f>'Прил.5 (2017-18)'!G60</f>
        <v>90</v>
      </c>
      <c r="E14" s="161">
        <f>'Прил.5 (2017-18)'!H61</f>
        <v>110</v>
      </c>
    </row>
    <row r="15" spans="1:5" ht="31.5" customHeight="1">
      <c r="A15" s="85">
        <v>3</v>
      </c>
      <c r="B15" s="62" t="s">
        <v>144</v>
      </c>
      <c r="C15" s="78">
        <v>9800000</v>
      </c>
      <c r="D15" s="85">
        <f>'Прил.5 (2017-18)'!G65</f>
        <v>1642.7</v>
      </c>
      <c r="E15" s="161">
        <f>'Прил.5 (2017-18)'!H65</f>
        <v>1691.1</v>
      </c>
    </row>
    <row r="16" spans="1:5" ht="35.25" customHeight="1">
      <c r="A16" s="85">
        <v>4</v>
      </c>
      <c r="B16" s="62" t="s">
        <v>251</v>
      </c>
      <c r="C16" s="78">
        <v>9300000</v>
      </c>
      <c r="D16" s="78">
        <f>'Прил.5 (2017-18)'!G72</f>
        <v>350</v>
      </c>
      <c r="E16" s="161">
        <f>'Прил.5 (2017-18)'!H72</f>
        <v>500</v>
      </c>
    </row>
    <row r="17" spans="1:5" ht="36.75" customHeight="1">
      <c r="A17" s="85">
        <v>5</v>
      </c>
      <c r="B17" s="91" t="s">
        <v>270</v>
      </c>
      <c r="C17" s="78">
        <v>9400000</v>
      </c>
      <c r="D17" s="85">
        <f>'Прил.5 (2017-18)'!G76</f>
        <v>365</v>
      </c>
      <c r="E17" s="161">
        <f>'Прил.5 (2017-18)'!H76</f>
        <v>486</v>
      </c>
    </row>
    <row r="18" spans="1:5" ht="35.25" customHeight="1">
      <c r="A18" s="88" t="s">
        <v>271</v>
      </c>
      <c r="B18" s="62" t="s">
        <v>158</v>
      </c>
      <c r="C18" s="78">
        <v>9410000</v>
      </c>
      <c r="D18" s="85">
        <f>'Прил.5 (2017-18)'!G77</f>
        <v>365</v>
      </c>
      <c r="E18" s="161">
        <f>'Прил.5 (2017-18)'!H77</f>
        <v>486</v>
      </c>
    </row>
    <row r="19" spans="1:5" ht="15.75" customHeight="1">
      <c r="A19" s="85">
        <v>6</v>
      </c>
      <c r="B19" s="91" t="s">
        <v>254</v>
      </c>
      <c r="C19" s="78">
        <v>9500000</v>
      </c>
      <c r="D19" s="85">
        <f>'Прил.5 (2017-18)'!G87</f>
        <v>250</v>
      </c>
      <c r="E19" s="161">
        <f>'Прил.5 (2017-18)'!H87</f>
        <v>520</v>
      </c>
    </row>
    <row r="20" spans="1:5" ht="18" customHeight="1">
      <c r="A20" s="88" t="s">
        <v>272</v>
      </c>
      <c r="B20" s="62" t="s">
        <v>174</v>
      </c>
      <c r="C20" s="78">
        <v>9510000</v>
      </c>
      <c r="D20" s="85">
        <f>'Прил.5 (2017-18)'!G88</f>
        <v>250</v>
      </c>
      <c r="E20" s="161">
        <f>'Прил.5 (2017-18)'!H88</f>
        <v>180</v>
      </c>
    </row>
    <row r="21" spans="1:5" ht="18" customHeight="1">
      <c r="A21" s="88" t="s">
        <v>273</v>
      </c>
      <c r="B21" s="30" t="s">
        <v>171</v>
      </c>
      <c r="C21" s="78">
        <v>9530000</v>
      </c>
      <c r="D21" s="85">
        <f>'Прил.5 (2017-18)'!G91</f>
        <v>997.7</v>
      </c>
      <c r="E21" s="161">
        <f>'Прил.5 (2017-18)'!H87</f>
        <v>520</v>
      </c>
    </row>
    <row r="22" spans="1:5" ht="30.75" customHeight="1">
      <c r="A22" s="85">
        <v>7</v>
      </c>
      <c r="B22" s="91" t="s">
        <v>274</v>
      </c>
      <c r="C22" s="78">
        <v>9600000</v>
      </c>
      <c r="D22" s="85">
        <f>'Прил.5 (2017-18)'!G95</f>
        <v>200</v>
      </c>
      <c r="E22" s="162">
        <f>'Прил.5 (2017-18)'!H95</f>
        <v>200</v>
      </c>
    </row>
    <row r="23" spans="1:5" ht="18" customHeight="1">
      <c r="A23" s="85">
        <v>8</v>
      </c>
      <c r="B23" s="91" t="s">
        <v>275</v>
      </c>
      <c r="C23" s="78">
        <v>9620000</v>
      </c>
      <c r="D23" s="85">
        <f>'Прил.5 (2017-18)'!G99</f>
        <v>1492.9999999999998</v>
      </c>
      <c r="E23" s="161">
        <f>'Прил.5 (2017-18)'!H99</f>
        <v>2211.7</v>
      </c>
    </row>
    <row r="24" spans="1:5" ht="33" customHeight="1">
      <c r="A24" s="85">
        <v>9</v>
      </c>
      <c r="B24" s="91" t="str">
        <f>'Прил.5 (2017-18)'!A105</f>
        <v>Муниципальная программа «Экологическая безопастность Таштыпского сельсовета на 2014-2016 годы» </v>
      </c>
      <c r="C24" s="78">
        <v>9900000</v>
      </c>
      <c r="D24" s="85">
        <f>'Прил.5 (2017-18)'!G105</f>
        <v>100</v>
      </c>
      <c r="E24" s="161">
        <f>'Прил.5 (2017-18)'!H105</f>
        <v>100</v>
      </c>
    </row>
    <row r="25" spans="1:5" ht="35.25" customHeight="1">
      <c r="A25" s="85">
        <v>10</v>
      </c>
      <c r="B25" s="91" t="s">
        <v>256</v>
      </c>
      <c r="C25" s="78">
        <v>9700000</v>
      </c>
      <c r="D25" s="85">
        <f>'Прил.5 (2017-18)'!G110</f>
        <v>71.5</v>
      </c>
      <c r="E25" s="161">
        <f>'Прил.5 (2017-18)'!H110</f>
        <v>73</v>
      </c>
    </row>
    <row r="26" spans="1:5" ht="18" customHeight="1">
      <c r="A26" s="88" t="s">
        <v>276</v>
      </c>
      <c r="B26" s="62" t="s">
        <v>277</v>
      </c>
      <c r="C26" s="78">
        <v>9710000</v>
      </c>
      <c r="D26" s="85">
        <f>D25</f>
        <v>71.5</v>
      </c>
      <c r="E26" s="161">
        <v>946.5</v>
      </c>
    </row>
    <row r="27" spans="1:7" ht="31.5" customHeight="1">
      <c r="A27" s="85">
        <v>11</v>
      </c>
      <c r="B27" s="91" t="s">
        <v>278</v>
      </c>
      <c r="C27" s="78">
        <v>9730000</v>
      </c>
      <c r="D27" s="87">
        <f>'Прил.5 (2017-18)'!G120</f>
        <v>40</v>
      </c>
      <c r="E27" s="161">
        <f>'Прил.5 (2017-18)'!H120</f>
        <v>40</v>
      </c>
      <c r="F27" s="92"/>
      <c r="G27" s="81"/>
    </row>
    <row r="28" spans="1:5" ht="30.75" customHeight="1">
      <c r="A28" s="85">
        <v>12</v>
      </c>
      <c r="B28" s="91" t="s">
        <v>415</v>
      </c>
      <c r="C28" s="78">
        <v>9740000</v>
      </c>
      <c r="D28" s="167">
        <f>D29+D30+D31+'Прил.5 (2017-18)'!G128</f>
        <v>454.5</v>
      </c>
      <c r="E28" s="168">
        <f>E29+E30+E31+'Прил.5 (2017-18)'!H128</f>
        <v>468.5</v>
      </c>
    </row>
    <row r="29" spans="1:5" ht="33" customHeight="1">
      <c r="A29" s="88" t="s">
        <v>279</v>
      </c>
      <c r="B29" s="62" t="s">
        <v>222</v>
      </c>
      <c r="C29" s="93" t="s">
        <v>219</v>
      </c>
      <c r="D29" s="87">
        <f>'Прил.5 (2017-18)'!G131</f>
        <v>163.5</v>
      </c>
      <c r="E29" s="161">
        <f>'Прил.5 (2017-18)'!H132</f>
        <v>163.5</v>
      </c>
    </row>
    <row r="30" spans="1:5" ht="46.5" customHeight="1">
      <c r="A30" s="88" t="s">
        <v>280</v>
      </c>
      <c r="B30" s="62" t="s">
        <v>224</v>
      </c>
      <c r="C30" s="93" t="s">
        <v>225</v>
      </c>
      <c r="D30" s="87">
        <f>'Прил.5 (2017-18)'!G136</f>
        <v>50</v>
      </c>
      <c r="E30" s="161">
        <f>'Прил.5 (2017-18)'!H138</f>
        <v>50</v>
      </c>
    </row>
    <row r="31" spans="1:5" ht="17.25" customHeight="1">
      <c r="A31" s="88" t="s">
        <v>281</v>
      </c>
      <c r="B31" s="62" t="s">
        <v>161</v>
      </c>
      <c r="C31" s="93" t="s">
        <v>162</v>
      </c>
      <c r="D31" s="87">
        <f>'Прил.5 (2017-18)'!G82</f>
        <v>51</v>
      </c>
      <c r="E31" s="161">
        <f>'Прил.5 (2017-18)'!H82</f>
        <v>55</v>
      </c>
    </row>
    <row r="32" spans="1:5" ht="33" customHeight="1">
      <c r="A32" s="85">
        <v>13</v>
      </c>
      <c r="B32" s="94" t="s">
        <v>260</v>
      </c>
      <c r="C32" s="78">
        <v>9750000</v>
      </c>
      <c r="D32" s="86">
        <f>'Прил.5 (2017-18)'!G143</f>
        <v>50</v>
      </c>
      <c r="E32" s="161">
        <f>'Прил.5 (2017-18)'!H143</f>
        <v>50</v>
      </c>
    </row>
    <row r="33" spans="1:5" ht="30.75" customHeight="1">
      <c r="A33" s="85">
        <v>14</v>
      </c>
      <c r="B33" s="94" t="s">
        <v>236</v>
      </c>
      <c r="C33" s="78">
        <v>9770000</v>
      </c>
      <c r="D33" s="87">
        <f>'Прил.5 (2017-18)'!G148</f>
        <v>250</v>
      </c>
      <c r="E33" s="161">
        <f>'Прил.5 (2017-18)'!H148</f>
        <v>260</v>
      </c>
    </row>
    <row r="34" spans="1:5" ht="15.75" customHeight="1">
      <c r="A34" s="260" t="s">
        <v>240</v>
      </c>
      <c r="B34" s="260"/>
      <c r="C34" s="260"/>
      <c r="D34" s="95">
        <f>D11+D12+D15+D16+D17+D19+D22+D23+D24+D25+D27+D28+D32+D33</f>
        <v>5616.7</v>
      </c>
      <c r="E34" s="95">
        <f>E11+E12+E15+E16+E17+E19+E22+E23+E24+E25+E27+E28+E32+E33</f>
        <v>7000.299999999999</v>
      </c>
    </row>
    <row r="35" ht="15.75">
      <c r="A35" s="2"/>
    </row>
    <row r="36" spans="1:5" ht="16.5">
      <c r="A36" s="61" t="s">
        <v>282</v>
      </c>
      <c r="B36" s="23"/>
      <c r="C36" s="61" t="s">
        <v>242</v>
      </c>
      <c r="D36" s="23"/>
      <c r="E36" s="23"/>
    </row>
    <row r="37" spans="1:5" ht="16.5">
      <c r="A37" s="23"/>
      <c r="B37" s="23"/>
      <c r="C37" s="23"/>
      <c r="D37" s="23"/>
      <c r="E37" s="23"/>
    </row>
  </sheetData>
  <sheetProtection selectLockedCells="1" selectUnlockedCells="1"/>
  <mergeCells count="7">
    <mergeCell ref="A7:E7"/>
    <mergeCell ref="A8:D8"/>
    <mergeCell ref="A34:C34"/>
    <mergeCell ref="A1:E1"/>
    <mergeCell ref="A2:E2"/>
    <mergeCell ref="A3:E3"/>
    <mergeCell ref="A4:E4"/>
  </mergeCells>
  <printOptions/>
  <pageMargins left="0.7" right="0.30972222222222223" top="0.2902777777777778" bottom="0.5" header="0.5118055555555555" footer="0.5118055555555555"/>
  <pageSetup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16">
      <selection activeCell="C13" sqref="C13"/>
    </sheetView>
  </sheetViews>
  <sheetFormatPr defaultColWidth="9.140625" defaultRowHeight="12.75"/>
  <cols>
    <col min="1" max="1" width="32.57421875" style="0" customWidth="1"/>
    <col min="2" max="2" width="52.140625" style="0" customWidth="1"/>
    <col min="3" max="3" width="11.57421875" style="0" customWidth="1"/>
  </cols>
  <sheetData>
    <row r="1" spans="1:3" ht="16.5">
      <c r="A1" s="257" t="s">
        <v>283</v>
      </c>
      <c r="B1" s="257"/>
      <c r="C1" s="257"/>
    </row>
    <row r="2" spans="1:3" ht="16.5">
      <c r="A2" s="257" t="s">
        <v>262</v>
      </c>
      <c r="B2" s="257"/>
      <c r="C2" s="257"/>
    </row>
    <row r="3" spans="1:3" ht="16.5">
      <c r="A3" s="257" t="s">
        <v>2</v>
      </c>
      <c r="B3" s="257"/>
      <c r="C3" s="257"/>
    </row>
    <row r="4" spans="1:3" ht="16.5">
      <c r="A4" s="257" t="str">
        <f>'Прил. 1(16)'!A4:C4</f>
        <v>                                                                                                                                        от 16 ноября 2015 г. №14     .</v>
      </c>
      <c r="B4" s="257"/>
      <c r="C4" s="257"/>
    </row>
    <row r="5" ht="12.75">
      <c r="A5" s="82" t="s">
        <v>263</v>
      </c>
    </row>
    <row r="6" ht="15.75">
      <c r="A6" s="96"/>
    </row>
    <row r="7" spans="1:3" ht="16.5">
      <c r="A7" s="262" t="s">
        <v>284</v>
      </c>
      <c r="B7" s="262"/>
      <c r="C7" s="262"/>
    </row>
    <row r="8" spans="1:3" ht="16.5">
      <c r="A8" s="262" t="s">
        <v>77</v>
      </c>
      <c r="B8" s="262"/>
      <c r="C8" s="262"/>
    </row>
    <row r="9" ht="15.75">
      <c r="A9" s="97"/>
    </row>
    <row r="10" spans="1:3" ht="16.5" customHeight="1">
      <c r="A10" s="263" t="s">
        <v>285</v>
      </c>
      <c r="B10" s="263"/>
      <c r="C10" s="263"/>
    </row>
    <row r="11" spans="1:3" ht="31.5">
      <c r="A11" s="3" t="s">
        <v>286</v>
      </c>
      <c r="B11" s="3" t="s">
        <v>287</v>
      </c>
      <c r="C11" s="21" t="s">
        <v>9</v>
      </c>
    </row>
    <row r="12" spans="1:3" ht="15.75">
      <c r="A12" s="98">
        <v>1</v>
      </c>
      <c r="B12" s="99">
        <v>2</v>
      </c>
      <c r="C12" s="98">
        <v>3</v>
      </c>
    </row>
    <row r="13" spans="1:3" ht="33">
      <c r="A13" s="100" t="s">
        <v>288</v>
      </c>
      <c r="B13" s="101" t="s">
        <v>289</v>
      </c>
      <c r="C13" s="102">
        <f>C18-C14</f>
        <v>760.2000000000007</v>
      </c>
    </row>
    <row r="14" spans="1:3" ht="16.5">
      <c r="A14" s="103" t="s">
        <v>290</v>
      </c>
      <c r="B14" s="104" t="s">
        <v>291</v>
      </c>
      <c r="C14" s="105">
        <f>'Прил. 1(16)'!C43</f>
        <v>15508.3</v>
      </c>
    </row>
    <row r="15" spans="1:3" ht="16.5">
      <c r="A15" s="103" t="s">
        <v>292</v>
      </c>
      <c r="B15" s="104" t="s">
        <v>293</v>
      </c>
      <c r="C15" s="105">
        <f>C14</f>
        <v>15508.3</v>
      </c>
    </row>
    <row r="16" spans="1:3" ht="33">
      <c r="A16" s="103" t="s">
        <v>294</v>
      </c>
      <c r="B16" s="104" t="s">
        <v>295</v>
      </c>
      <c r="C16" s="105">
        <f>C15</f>
        <v>15508.3</v>
      </c>
    </row>
    <row r="17" spans="1:3" ht="33">
      <c r="A17" s="103" t="s">
        <v>296</v>
      </c>
      <c r="B17" s="104" t="s">
        <v>297</v>
      </c>
      <c r="C17" s="105">
        <f>C16</f>
        <v>15508.3</v>
      </c>
    </row>
    <row r="18" spans="1:3" ht="16.5">
      <c r="A18" s="103" t="s">
        <v>298</v>
      </c>
      <c r="B18" s="104" t="s">
        <v>299</v>
      </c>
      <c r="C18" s="106">
        <f>'Прил. 4 (2)'!G153</f>
        <v>16268.5</v>
      </c>
    </row>
    <row r="19" spans="1:3" ht="16.5">
      <c r="A19" s="103" t="s">
        <v>300</v>
      </c>
      <c r="B19" s="104" t="s">
        <v>301</v>
      </c>
      <c r="C19" s="106">
        <f>C18</f>
        <v>16268.5</v>
      </c>
    </row>
    <row r="20" spans="1:3" ht="33">
      <c r="A20" s="103" t="s">
        <v>302</v>
      </c>
      <c r="B20" s="104" t="s">
        <v>303</v>
      </c>
      <c r="C20" s="106">
        <f>C19</f>
        <v>16268.5</v>
      </c>
    </row>
    <row r="21" spans="1:3" ht="33">
      <c r="A21" s="103" t="s">
        <v>304</v>
      </c>
      <c r="B21" s="104" t="s">
        <v>305</v>
      </c>
      <c r="C21" s="106">
        <f>C20</f>
        <v>16268.5</v>
      </c>
    </row>
    <row r="22" spans="1:3" ht="18" customHeight="1">
      <c r="A22" s="264" t="s">
        <v>306</v>
      </c>
      <c r="B22" s="264"/>
      <c r="C22" s="102">
        <f>C13</f>
        <v>760.2000000000007</v>
      </c>
    </row>
    <row r="23" ht="15.75">
      <c r="A23" s="2"/>
    </row>
    <row r="24" ht="15.75">
      <c r="A24" s="2"/>
    </row>
    <row r="25" ht="15.75">
      <c r="A25" s="2"/>
    </row>
    <row r="26" spans="1:3" ht="16.5" customHeight="1">
      <c r="A26" s="61" t="s">
        <v>282</v>
      </c>
      <c r="B26" s="257" t="s">
        <v>242</v>
      </c>
      <c r="C26" s="257"/>
    </row>
    <row r="27" ht="15.75">
      <c r="A27" s="2"/>
    </row>
    <row r="28" ht="15.75">
      <c r="A28" s="2"/>
    </row>
    <row r="29" ht="15.75">
      <c r="A29" s="107" t="s">
        <v>307</v>
      </c>
    </row>
    <row r="30" ht="15.75">
      <c r="A30" s="107"/>
    </row>
    <row r="31" ht="15">
      <c r="A31" s="108"/>
    </row>
  </sheetData>
  <sheetProtection selectLockedCells="1" selectUnlockedCells="1"/>
  <mergeCells count="9">
    <mergeCell ref="A1:C1"/>
    <mergeCell ref="A2:C2"/>
    <mergeCell ref="A3:C3"/>
    <mergeCell ref="A4:C4"/>
    <mergeCell ref="B26:C26"/>
    <mergeCell ref="A7:C7"/>
    <mergeCell ref="A8:C8"/>
    <mergeCell ref="A10:C10"/>
    <mergeCell ref="A22:B22"/>
  </mergeCells>
  <printOptions/>
  <pageMargins left="0.7479166666666667" right="0.51" top="0.68" bottom="0.9840277777777777" header="0.5118055555555555" footer="0.5118055555555555"/>
  <pageSetup horizontalDpi="300" verticalDpi="300" orientation="portrait" paperSize="9" scale="94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2015-12-07T06:21:45Z</cp:lastPrinted>
  <dcterms:modified xsi:type="dcterms:W3CDTF">2015-12-07T06:22:14Z</dcterms:modified>
  <cp:category/>
  <cp:version/>
  <cp:contentType/>
  <cp:contentStatus/>
</cp:coreProperties>
</file>